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13_ncr:1_{95A0290B-BDDA-4978-A93D-AE15D5D7E321}" xr6:coauthVersionLast="47" xr6:coauthVersionMax="47" xr10:uidLastSave="{00000000-0000-0000-0000-000000000000}"/>
  <bookViews>
    <workbookView xWindow="25920" yWindow="-792" windowWidth="19176" windowHeight="10176" xr2:uid="{00000000-000D-0000-FFFF-FFFF00000000}"/>
  </bookViews>
  <sheets>
    <sheet name="Accuracy Statement" sheetId="2" r:id="rId1"/>
    <sheet name="Sheet1" sheetId="9" state="hidden" r:id="rId2"/>
    <sheet name="Sheet2" sheetId="4" state="hidden" r:id="rId3"/>
  </sheets>
  <definedNames>
    <definedName name="_xlnm.Print_Area" localSheetId="0">'Accuracy Statement'!$A$1:$J$32</definedName>
    <definedName name="size">Sheet2!$C$3</definedName>
    <definedName name="Z_D077CF75_1ABC_4168_8431_707ED1B23269_.wvu.PrintArea" localSheetId="0" hidden="1">'Accuracy Statement'!$A$1:$F$58</definedName>
  </definedNames>
  <calcPr calcId="191029"/>
  <customWorkbookViews>
    <customWorkbookView name="Sam" guid="{D077CF75-1ABC-4168-8431-707ED1B23269}" includeHiddenRowCol="0" maximized="1" windowWidth="1063" windowHeight="520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2" l="1"/>
  <c r="C3" i="4"/>
  <c r="B5" i="4" l="1"/>
  <c r="H5" i="4" s="1"/>
  <c r="C14" i="2"/>
  <c r="H50" i="4"/>
  <c r="D4" i="9" l="1"/>
  <c r="E4" i="9" s="1"/>
  <c r="F4" i="9" s="1"/>
  <c r="D5" i="9"/>
  <c r="E5" i="9" s="1"/>
  <c r="F5" i="9" s="1"/>
  <c r="D6" i="9"/>
  <c r="E6" i="9" s="1"/>
  <c r="F6" i="9" s="1"/>
  <c r="G6" i="9" s="1"/>
  <c r="I6" i="9" s="1"/>
  <c r="D7" i="9"/>
  <c r="E7" i="9" s="1"/>
  <c r="F7" i="9" s="1"/>
  <c r="D8" i="9"/>
  <c r="E8" i="9" s="1"/>
  <c r="F8" i="9" s="1"/>
  <c r="D9" i="9"/>
  <c r="J9" i="9" s="1"/>
  <c r="K9" i="9" s="1"/>
  <c r="L9" i="9" s="1"/>
  <c r="M9" i="9" s="1"/>
  <c r="D10" i="9"/>
  <c r="J10" i="9" s="1"/>
  <c r="K10" i="9" s="1"/>
  <c r="L10" i="9" s="1"/>
  <c r="M10" i="9" s="1"/>
  <c r="D11" i="9"/>
  <c r="E11" i="9" s="1"/>
  <c r="F11" i="9" s="1"/>
  <c r="D12" i="9"/>
  <c r="E12" i="9" s="1"/>
  <c r="F12" i="9" s="1"/>
  <c r="D13" i="9"/>
  <c r="E13" i="9" s="1"/>
  <c r="F13" i="9" s="1"/>
  <c r="G13" i="9" s="1"/>
  <c r="D14" i="9"/>
  <c r="J14" i="9" s="1"/>
  <c r="K14" i="9" s="1"/>
  <c r="L14" i="9" s="1"/>
  <c r="M14" i="9" s="1"/>
  <c r="D15" i="9"/>
  <c r="E15" i="9" s="1"/>
  <c r="F15" i="9" s="1"/>
  <c r="D3" i="9"/>
  <c r="E3" i="9" s="1"/>
  <c r="F3" i="9" s="1"/>
  <c r="H3" i="9" s="1"/>
  <c r="J11" i="9" l="1"/>
  <c r="K11" i="9" s="1"/>
  <c r="L11" i="9" s="1"/>
  <c r="M11" i="9" s="1"/>
  <c r="E9" i="9"/>
  <c r="F9" i="9" s="1"/>
  <c r="G9" i="9" s="1"/>
  <c r="I9" i="9" s="1"/>
  <c r="J3" i="9"/>
  <c r="K3" i="9" s="1"/>
  <c r="L3" i="9" s="1"/>
  <c r="M3" i="9" s="1"/>
  <c r="J8" i="9"/>
  <c r="K8" i="9" s="1"/>
  <c r="L8" i="9" s="1"/>
  <c r="M8" i="9" s="1"/>
  <c r="J15" i="9"/>
  <c r="K15" i="9" s="1"/>
  <c r="L15" i="9" s="1"/>
  <c r="M15" i="9" s="1"/>
  <c r="J12" i="9"/>
  <c r="K12" i="9" s="1"/>
  <c r="L12" i="9" s="1"/>
  <c r="M12" i="9" s="1"/>
  <c r="J7" i="9"/>
  <c r="K7" i="9" s="1"/>
  <c r="L7" i="9" s="1"/>
  <c r="M7" i="9" s="1"/>
  <c r="J5" i="9"/>
  <c r="K5" i="9" s="1"/>
  <c r="L5" i="9" s="1"/>
  <c r="M5" i="9" s="1"/>
  <c r="G8" i="9"/>
  <c r="I8" i="9" s="1"/>
  <c r="H8" i="9"/>
  <c r="G12" i="9"/>
  <c r="I12" i="9" s="1"/>
  <c r="H12" i="9"/>
  <c r="E14" i="9"/>
  <c r="F14" i="9" s="1"/>
  <c r="G14" i="9" s="1"/>
  <c r="I14" i="9" s="1"/>
  <c r="J6" i="9"/>
  <c r="K6" i="9" s="1"/>
  <c r="L6" i="9" s="1"/>
  <c r="M6" i="9" s="1"/>
  <c r="E10" i="9"/>
  <c r="F10" i="9" s="1"/>
  <c r="G10" i="9" s="1"/>
  <c r="I10" i="9" s="1"/>
  <c r="J13" i="9"/>
  <c r="K13" i="9" s="1"/>
  <c r="L13" i="9" s="1"/>
  <c r="M13" i="9" s="1"/>
  <c r="J4" i="9"/>
  <c r="K4" i="9" s="1"/>
  <c r="L4" i="9" s="1"/>
  <c r="M4" i="9" s="1"/>
  <c r="H9" i="9"/>
  <c r="G15" i="9"/>
  <c r="I15" i="9" s="1"/>
  <c r="H15" i="9"/>
  <c r="H5" i="9"/>
  <c r="G5" i="9"/>
  <c r="I5" i="9" s="1"/>
  <c r="G11" i="9"/>
  <c r="I11" i="9" s="1"/>
  <c r="H11" i="9"/>
  <c r="H13" i="9"/>
  <c r="I13" i="9"/>
  <c r="G7" i="9"/>
  <c r="I7" i="9" s="1"/>
  <c r="H7" i="9"/>
  <c r="G4" i="9"/>
  <c r="I4" i="9" s="1"/>
  <c r="H4" i="9"/>
  <c r="H14" i="9"/>
  <c r="H10" i="9"/>
  <c r="H6" i="9"/>
  <c r="O3" i="9" s="1"/>
  <c r="D10" i="2" s="1"/>
  <c r="G3" i="9"/>
  <c r="I3" i="9" s="1"/>
  <c r="C24" i="2" l="1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C17" i="2" l="1"/>
  <c r="C16" i="2"/>
  <c r="C5" i="4"/>
  <c r="E5" i="4" s="1"/>
  <c r="I5" i="4" s="1"/>
  <c r="E15" i="2" s="1"/>
  <c r="C23" i="2"/>
  <c r="C22" i="2"/>
  <c r="C20" i="2"/>
  <c r="C21" i="2"/>
  <c r="C18" i="2"/>
  <c r="C19" i="2"/>
  <c r="C25" i="2"/>
  <c r="D11" i="2" l="1"/>
  <c r="C6" i="4" l="1"/>
  <c r="E6" i="4" s="1"/>
  <c r="C24" i="4"/>
  <c r="E24" i="4" s="1"/>
  <c r="C34" i="4"/>
  <c r="E34" i="4" s="1"/>
  <c r="C26" i="4"/>
  <c r="E26" i="4" s="1"/>
  <c r="C10" i="4"/>
  <c r="E10" i="4" s="1"/>
  <c r="C32" i="4"/>
  <c r="E32" i="4" s="1"/>
  <c r="C29" i="4"/>
  <c r="E29" i="4" s="1"/>
  <c r="C25" i="4"/>
  <c r="E25" i="4" s="1"/>
  <c r="C31" i="4"/>
  <c r="E31" i="4" s="1"/>
  <c r="C40" i="4"/>
  <c r="E40" i="4" s="1"/>
  <c r="C16" i="4"/>
  <c r="E16" i="4" s="1"/>
  <c r="C41" i="4"/>
  <c r="E41" i="4" s="1"/>
  <c r="C8" i="4"/>
  <c r="E8" i="4" s="1"/>
  <c r="C47" i="4"/>
  <c r="E47" i="4" s="1"/>
  <c r="C39" i="4"/>
  <c r="E39" i="4" s="1"/>
  <c r="C14" i="4"/>
  <c r="E14" i="4" s="1"/>
  <c r="C23" i="4"/>
  <c r="E23" i="4" s="1"/>
  <c r="C45" i="4"/>
  <c r="E45" i="4" s="1"/>
  <c r="C7" i="4"/>
  <c r="E7" i="4" s="1"/>
  <c r="C20" i="4"/>
  <c r="E20" i="4" s="1"/>
  <c r="C30" i="4"/>
  <c r="E30" i="4" s="1"/>
  <c r="C22" i="4"/>
  <c r="E22" i="4" s="1"/>
  <c r="C50" i="4"/>
  <c r="E50" i="4" s="1"/>
  <c r="C28" i="4"/>
  <c r="E28" i="4" s="1"/>
  <c r="C12" i="4"/>
  <c r="E12" i="4" s="1"/>
  <c r="C19" i="4"/>
  <c r="E19" i="4" s="1"/>
  <c r="C37" i="4"/>
  <c r="E37" i="4" s="1"/>
  <c r="C43" i="4"/>
  <c r="E43" i="4" s="1"/>
  <c r="C18" i="4"/>
  <c r="E18" i="4" s="1"/>
  <c r="C38" i="4"/>
  <c r="E38" i="4" s="1"/>
  <c r="C48" i="4"/>
  <c r="E48" i="4" s="1"/>
  <c r="C21" i="4"/>
  <c r="E21" i="4" s="1"/>
  <c r="C44" i="4"/>
  <c r="E44" i="4" s="1"/>
  <c r="C17" i="4"/>
  <c r="E17" i="4" s="1"/>
  <c r="C33" i="4"/>
  <c r="E33" i="4" s="1"/>
  <c r="C9" i="4"/>
  <c r="E9" i="4" s="1"/>
  <c r="C11" i="4"/>
  <c r="E11" i="4" s="1"/>
  <c r="C49" i="4"/>
  <c r="E49" i="4" s="1"/>
  <c r="C15" i="4"/>
  <c r="E15" i="4" s="1"/>
  <c r="C27" i="4"/>
  <c r="E27" i="4" s="1"/>
  <c r="D5" i="4"/>
  <c r="C36" i="4"/>
  <c r="E36" i="4" s="1"/>
  <c r="C46" i="4"/>
  <c r="E46" i="4" s="1"/>
  <c r="C42" i="4"/>
  <c r="E42" i="4" s="1"/>
  <c r="C13" i="4"/>
  <c r="E13" i="4" s="1"/>
  <c r="C35" i="4"/>
  <c r="E35" i="4" s="1"/>
  <c r="I21" i="4" l="1"/>
  <c r="E19" i="2" s="1"/>
  <c r="I20" i="4"/>
  <c r="I33" i="4"/>
  <c r="E22" i="2" s="1"/>
  <c r="I39" i="4"/>
  <c r="I16" i="4"/>
  <c r="I29" i="4"/>
  <c r="E21" i="2" s="1"/>
  <c r="I34" i="4"/>
  <c r="I27" i="4"/>
  <c r="I43" i="4"/>
  <c r="I14" i="4"/>
  <c r="I25" i="4"/>
  <c r="E20" i="2" s="1"/>
  <c r="I46" i="4"/>
  <c r="E25" i="2" s="1"/>
  <c r="I48" i="4"/>
  <c r="I7" i="4"/>
  <c r="I35" i="4"/>
  <c r="I49" i="4"/>
  <c r="I17" i="4"/>
  <c r="E18" i="2" s="1"/>
  <c r="I38" i="4"/>
  <c r="I19" i="4"/>
  <c r="I22" i="4"/>
  <c r="I45" i="4"/>
  <c r="I47" i="4"/>
  <c r="I40" i="4"/>
  <c r="I32" i="4"/>
  <c r="I24" i="4"/>
  <c r="I42" i="4"/>
  <c r="I9" i="4"/>
  <c r="E16" i="2" s="1"/>
  <c r="I28" i="4"/>
  <c r="I41" i="4"/>
  <c r="E24" i="2" s="1"/>
  <c r="I26" i="4"/>
  <c r="I15" i="4"/>
  <c r="I37" i="4"/>
  <c r="E23" i="2" s="1"/>
  <c r="I50" i="4"/>
  <c r="I36" i="4"/>
  <c r="I13" i="4"/>
  <c r="E17" i="2" s="1"/>
  <c r="I11" i="4"/>
  <c r="I44" i="4"/>
  <c r="I18" i="4"/>
  <c r="I12" i="4"/>
  <c r="I30" i="4"/>
  <c r="I23" i="4"/>
  <c r="I8" i="4"/>
  <c r="I31" i="4"/>
  <c r="I10" i="4"/>
  <c r="I6" i="4"/>
  <c r="D36" i="4"/>
  <c r="D17" i="4"/>
  <c r="D37" i="4"/>
  <c r="D20" i="4"/>
  <c r="D41" i="4"/>
  <c r="D7" i="4"/>
  <c r="D16" i="4"/>
  <c r="D34" i="4"/>
  <c r="D27" i="4"/>
  <c r="D44" i="4"/>
  <c r="D19" i="4"/>
  <c r="D45" i="4"/>
  <c r="D40" i="4"/>
  <c r="D24" i="4"/>
  <c r="D15" i="4"/>
  <c r="D21" i="4"/>
  <c r="D12" i="4"/>
  <c r="D23" i="4"/>
  <c r="D31" i="4"/>
  <c r="D6" i="4"/>
  <c r="D35" i="4"/>
  <c r="D49" i="4"/>
  <c r="D48" i="4"/>
  <c r="D28" i="4"/>
  <c r="D14" i="4"/>
  <c r="D25" i="4"/>
  <c r="D13" i="4"/>
  <c r="D11" i="4"/>
  <c r="D38" i="4"/>
  <c r="D50" i="4"/>
  <c r="D39" i="4"/>
  <c r="D29" i="4"/>
  <c r="D42" i="4"/>
  <c r="D9" i="4"/>
  <c r="D18" i="4"/>
  <c r="D22" i="4"/>
  <c r="D47" i="4"/>
  <c r="D32" i="4"/>
  <c r="D46" i="4"/>
  <c r="D33" i="4"/>
  <c r="D43" i="4"/>
  <c r="D30" i="4"/>
  <c r="D8" i="4"/>
  <c r="D10" i="4"/>
  <c r="D26" i="4"/>
</calcChain>
</file>

<file path=xl/sharedStrings.xml><?xml version="1.0" encoding="utf-8"?>
<sst xmlns="http://schemas.openxmlformats.org/spreadsheetml/2006/main" count="62" uniqueCount="49">
  <si>
    <t>l/min</t>
  </si>
  <si>
    <t>m/sec</t>
  </si>
  <si>
    <t>Area</t>
  </si>
  <si>
    <t>l/sec</t>
  </si>
  <si>
    <t>l/hr</t>
  </si>
  <si>
    <t>m3/hr</t>
  </si>
  <si>
    <t>Ml/day</t>
  </si>
  <si>
    <t>ft3/hr</t>
  </si>
  <si>
    <t xml:space="preserve"> </t>
  </si>
  <si>
    <t>mm</t>
  </si>
  <si>
    <t>% of Span</t>
  </si>
  <si>
    <t>%  of  Rate</t>
  </si>
  <si>
    <t xml:space="preserve">  </t>
  </si>
  <si>
    <t>%  of  Span</t>
  </si>
  <si>
    <t>Velocity</t>
  </si>
  <si>
    <t>Velocity mm/s</t>
  </si>
  <si>
    <t>ft/sec</t>
  </si>
  <si>
    <t>gal/sec</t>
  </si>
  <si>
    <t>gal/min</t>
  </si>
  <si>
    <t>gal/hour</t>
  </si>
  <si>
    <t>ACCURACY  STATEMENT</t>
  </si>
  <si>
    <t>Inches</t>
  </si>
  <si>
    <t xml:space="preserve">size </t>
  </si>
  <si>
    <t>Size Units</t>
  </si>
  <si>
    <t>Flow Unit</t>
  </si>
  <si>
    <t>gal/hr</t>
  </si>
  <si>
    <t>% Span</t>
  </si>
  <si>
    <t>ADMAG SF</t>
    <phoneticPr fontId="3" type="noConversion"/>
  </si>
  <si>
    <t>PFA, PTFE</t>
    <phoneticPr fontId="3" type="noConversion"/>
  </si>
  <si>
    <t>15-300mm</t>
    <phoneticPr fontId="3" type="noConversion"/>
  </si>
  <si>
    <t>List</t>
    <phoneticPr fontId="9"/>
  </si>
  <si>
    <t>Size</t>
    <phoneticPr fontId="9"/>
  </si>
  <si>
    <t>計算用</t>
    <rPh sb="0" eb="3">
      <t>ケイサンヨウ</t>
    </rPh>
    <phoneticPr fontId="9"/>
  </si>
  <si>
    <t>Accuracy (% of Rate)</t>
    <phoneticPr fontId="3" type="noConversion"/>
  </si>
  <si>
    <r>
      <rPr>
        <b/>
        <sz val="14"/>
        <color indexed="8"/>
        <rFont val="楷体"/>
        <family val="3"/>
        <charset val="134"/>
      </rPr>
      <t>口径</t>
    </r>
    <phoneticPr fontId="3" type="noConversion"/>
  </si>
  <si>
    <r>
      <t>&lt;-------</t>
    </r>
    <r>
      <rPr>
        <b/>
        <sz val="14"/>
        <rFont val="楷体"/>
        <family val="3"/>
        <charset val="134"/>
      </rPr>
      <t>请选择口径和单位</t>
    </r>
    <phoneticPr fontId="3" type="noConversion"/>
  </si>
  <si>
    <r>
      <rPr>
        <b/>
        <sz val="14"/>
        <color indexed="8"/>
        <rFont val="楷体"/>
        <family val="3"/>
        <charset val="134"/>
      </rPr>
      <t>量程</t>
    </r>
    <phoneticPr fontId="3" type="noConversion"/>
  </si>
  <si>
    <r>
      <t>&lt;-------</t>
    </r>
    <r>
      <rPr>
        <b/>
        <sz val="14"/>
        <rFont val="楷体"/>
        <family val="3"/>
        <charset val="134"/>
      </rPr>
      <t>请输入量程，并选择单位</t>
    </r>
    <phoneticPr fontId="3" type="noConversion"/>
  </si>
  <si>
    <r>
      <rPr>
        <b/>
        <sz val="14"/>
        <rFont val="楷体"/>
        <family val="3"/>
        <charset val="134"/>
      </rPr>
      <t>对应流速</t>
    </r>
    <phoneticPr fontId="3" type="noConversion"/>
  </si>
  <si>
    <r>
      <rPr>
        <b/>
        <sz val="12"/>
        <rFont val="楷体"/>
        <family val="3"/>
        <charset val="134"/>
      </rPr>
      <t>瞬时流量</t>
    </r>
    <phoneticPr fontId="3" type="noConversion"/>
  </si>
  <si>
    <r>
      <rPr>
        <b/>
        <sz val="12"/>
        <rFont val="楷体"/>
        <family val="3"/>
        <charset val="134"/>
      </rPr>
      <t>精度</t>
    </r>
    <phoneticPr fontId="3" type="noConversion"/>
  </si>
  <si>
    <r>
      <t>&lt;-------</t>
    </r>
    <r>
      <rPr>
        <b/>
        <sz val="14"/>
        <rFont val="楷体"/>
        <family val="3"/>
        <charset val="134"/>
      </rPr>
      <t>建议流速范围</t>
    </r>
    <r>
      <rPr>
        <b/>
        <sz val="14"/>
        <rFont val="Arial"/>
        <family val="2"/>
      </rPr>
      <t>: 0.3 m/s (1 ft/s) ~ 10 m/s (33 ft/s)</t>
    </r>
    <phoneticPr fontId="3" type="noConversion"/>
  </si>
  <si>
    <t>位号：</t>
    <phoneticPr fontId="3" type="noConversion"/>
  </si>
  <si>
    <t>客户名：</t>
    <phoneticPr fontId="3" type="noConversion"/>
  </si>
  <si>
    <t>项目名：</t>
    <phoneticPr fontId="3" type="noConversion"/>
  </si>
  <si>
    <r>
      <rPr>
        <b/>
        <i/>
        <sz val="36"/>
        <rFont val="Arial Black"/>
        <family val="2"/>
      </rPr>
      <t xml:space="preserve">ADMAG </t>
    </r>
    <r>
      <rPr>
        <b/>
        <i/>
        <sz val="48"/>
        <rFont val="Arial Black"/>
        <family val="2"/>
      </rPr>
      <t>SF</t>
    </r>
    <phoneticPr fontId="3" type="noConversion"/>
  </si>
  <si>
    <t>最终产品精度以出厂标定结果为准</t>
    <phoneticPr fontId="3" type="noConversion"/>
  </si>
  <si>
    <t xml:space="preserve">上海凯鑫分离技术股份有限公司
</t>
    <phoneticPr fontId="3" type="noConversion"/>
  </si>
  <si>
    <t>FT3101/4101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</si>
</sst>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* #,##0.00_);_(* \(#,##0.00\);_(* &quot;-&quot;??_);_(@_)"/>
    <numFmt numFmtId="177" formatCode="0.0000"/>
    <numFmt numFmtId="178" formatCode="0.000"/>
    <numFmt numFmtId="179" formatCode="0.0"/>
  </numFmts>
  <fonts count="22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楷体"/>
      <family val="3"/>
      <charset val="134"/>
    </font>
    <font>
      <b/>
      <sz val="14"/>
      <color indexed="8"/>
      <name val="Arial"/>
      <family val="2"/>
    </font>
    <font>
      <b/>
      <sz val="14"/>
      <color indexed="8"/>
      <name val="楷体"/>
      <family val="3"/>
      <charset val="134"/>
    </font>
    <font>
      <sz val="14"/>
      <name val="Arial"/>
      <family val="2"/>
    </font>
    <font>
      <b/>
      <sz val="14"/>
      <name val="Arial"/>
      <family val="2"/>
    </font>
    <font>
      <b/>
      <sz val="14"/>
      <name val="楷体"/>
      <family val="3"/>
      <charset val="134"/>
    </font>
    <font>
      <b/>
      <i/>
      <sz val="48"/>
      <name val="Arial Black"/>
      <family val="2"/>
    </font>
    <font>
      <b/>
      <i/>
      <sz val="36"/>
      <name val="Arial Black"/>
      <family val="2"/>
    </font>
    <font>
      <b/>
      <sz val="16"/>
      <name val="楷体"/>
      <family val="3"/>
      <charset val="134"/>
    </font>
    <font>
      <b/>
      <sz val="9"/>
      <name val="楷体"/>
      <family val="3"/>
      <charset val="134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71">
    <xf numFmtId="0" fontId="0" fillId="0" borderId="0" xfId="0"/>
    <xf numFmtId="177" fontId="0" fillId="0" borderId="1" xfId="0" applyNumberFormat="1" applyBorder="1" applyAlignment="1">
      <alignment horizontal="center" vertical="center"/>
    </xf>
    <xf numFmtId="0" fontId="6" fillId="0" borderId="0" xfId="0" applyFont="1"/>
    <xf numFmtId="176" fontId="0" fillId="0" borderId="0" xfId="1" applyFont="1"/>
    <xf numFmtId="0" fontId="4" fillId="0" borderId="8" xfId="0" applyFont="1" applyBorder="1" applyAlignment="1">
      <alignment horizontal="center"/>
    </xf>
    <xf numFmtId="2" fontId="6" fillId="0" borderId="0" xfId="0" applyNumberFormat="1" applyFont="1"/>
    <xf numFmtId="0" fontId="0" fillId="0" borderId="8" xfId="0" applyBorder="1"/>
    <xf numFmtId="0" fontId="2" fillId="0" borderId="8" xfId="0" applyFont="1" applyBorder="1"/>
    <xf numFmtId="176" fontId="2" fillId="0" borderId="8" xfId="1" applyFont="1" applyBorder="1"/>
    <xf numFmtId="176" fontId="0" fillId="0" borderId="17" xfId="1" applyFont="1" applyBorder="1" applyAlignment="1">
      <alignment horizontal="center" vertical="center"/>
    </xf>
    <xf numFmtId="176" fontId="0" fillId="0" borderId="14" xfId="1" applyFont="1" applyBorder="1" applyAlignment="1">
      <alignment horizontal="center" vertical="center"/>
    </xf>
    <xf numFmtId="176" fontId="0" fillId="0" borderId="7" xfId="1" applyFont="1" applyBorder="1" applyAlignment="1">
      <alignment horizontal="center" vertical="center"/>
    </xf>
    <xf numFmtId="0" fontId="1" fillId="0" borderId="0" xfId="0" applyFont="1"/>
    <xf numFmtId="2" fontId="8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0" fillId="0" borderId="17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0" fontId="10" fillId="0" borderId="0" xfId="0" applyFont="1"/>
    <xf numFmtId="0" fontId="0" fillId="0" borderId="1" xfId="0" applyBorder="1"/>
    <xf numFmtId="0" fontId="1" fillId="0" borderId="1" xfId="0" applyFont="1" applyBorder="1"/>
    <xf numFmtId="179" fontId="0" fillId="0" borderId="1" xfId="0" applyNumberFormat="1" applyBorder="1" applyAlignment="1">
      <alignment horizontal="center" vertical="center"/>
    </xf>
    <xf numFmtId="178" fontId="0" fillId="0" borderId="1" xfId="0" applyNumberFormat="1" applyBorder="1"/>
    <xf numFmtId="0" fontId="6" fillId="0" borderId="1" xfId="0" applyFont="1" applyBorder="1"/>
    <xf numFmtId="0" fontId="4" fillId="3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14" fillId="2" borderId="1" xfId="0" applyFont="1" applyFill="1" applyBorder="1" applyAlignment="1" applyProtection="1">
      <alignment horizontal="center" vertical="center"/>
      <protection locked="0"/>
    </xf>
    <xf numFmtId="2" fontId="14" fillId="2" borderId="16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9" xfId="0" applyFont="1" applyBorder="1" applyAlignment="1">
      <alignment horizontal="center" vertical="center"/>
    </xf>
    <xf numFmtId="177" fontId="15" fillId="0" borderId="2" xfId="0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177" fontId="15" fillId="0" borderId="10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</cellXfs>
  <cellStyles count="2">
    <cellStyle name="常规" xfId="0" builtinId="0"/>
    <cellStyle name="千位分隔" xfId="1" builtinId="3"/>
  </cellStyles>
  <dxfs count="2"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77038097510538"/>
          <c:y val="3.2967155466270527E-2"/>
          <c:w val="0.82741450894095947"/>
          <c:h val="0.81498642788097864"/>
        </c:manualLayout>
      </c:layout>
      <c:scatterChart>
        <c:scatterStyle val="lineMarker"/>
        <c:varyColors val="0"/>
        <c:ser>
          <c:idx val="1"/>
          <c:order val="0"/>
          <c:tx>
            <c:strRef>
              <c:f>Sheet2!$I$3</c:f>
              <c:strCache>
                <c:ptCount val="1"/>
                <c:pt idx="0">
                  <c:v>ADMAG SF</c:v>
                </c:pt>
              </c:strCache>
            </c:strRef>
          </c:tx>
          <c:marker>
            <c:symbol val="none"/>
          </c:marker>
          <c:xVal>
            <c:numRef>
              <c:f>Sheet2!$H$5:$H$50</c:f>
              <c:numCache>
                <c:formatCode>_(* #,##0.00_);_(* \(#,##0.00\);_(* "-"??_);_(@_)</c:formatCode>
                <c:ptCount val="46"/>
                <c:pt idx="0">
                  <c:v>100</c:v>
                </c:pt>
                <c:pt idx="1">
                  <c:v>97.5</c:v>
                </c:pt>
                <c:pt idx="2">
                  <c:v>95</c:v>
                </c:pt>
                <c:pt idx="3">
                  <c:v>92.5</c:v>
                </c:pt>
                <c:pt idx="4">
                  <c:v>90</c:v>
                </c:pt>
                <c:pt idx="5">
                  <c:v>87.5</c:v>
                </c:pt>
                <c:pt idx="6">
                  <c:v>85</c:v>
                </c:pt>
                <c:pt idx="7">
                  <c:v>82.5</c:v>
                </c:pt>
                <c:pt idx="8">
                  <c:v>80</c:v>
                </c:pt>
                <c:pt idx="9">
                  <c:v>77.5</c:v>
                </c:pt>
                <c:pt idx="10">
                  <c:v>75</c:v>
                </c:pt>
                <c:pt idx="11">
                  <c:v>72.5</c:v>
                </c:pt>
                <c:pt idx="12">
                  <c:v>70</c:v>
                </c:pt>
                <c:pt idx="13">
                  <c:v>67.5</c:v>
                </c:pt>
                <c:pt idx="14">
                  <c:v>65</c:v>
                </c:pt>
                <c:pt idx="15">
                  <c:v>62.5</c:v>
                </c:pt>
                <c:pt idx="16">
                  <c:v>60</c:v>
                </c:pt>
                <c:pt idx="17">
                  <c:v>57.5</c:v>
                </c:pt>
                <c:pt idx="18">
                  <c:v>55</c:v>
                </c:pt>
                <c:pt idx="19">
                  <c:v>52.5</c:v>
                </c:pt>
                <c:pt idx="20">
                  <c:v>50</c:v>
                </c:pt>
                <c:pt idx="21">
                  <c:v>47.5</c:v>
                </c:pt>
                <c:pt idx="22">
                  <c:v>45</c:v>
                </c:pt>
                <c:pt idx="23">
                  <c:v>42.5</c:v>
                </c:pt>
                <c:pt idx="24">
                  <c:v>40</c:v>
                </c:pt>
                <c:pt idx="25">
                  <c:v>37.5</c:v>
                </c:pt>
                <c:pt idx="26">
                  <c:v>35</c:v>
                </c:pt>
                <c:pt idx="27">
                  <c:v>32.5</c:v>
                </c:pt>
                <c:pt idx="28">
                  <c:v>30</c:v>
                </c:pt>
                <c:pt idx="29">
                  <c:v>27.5</c:v>
                </c:pt>
                <c:pt idx="30">
                  <c:v>25</c:v>
                </c:pt>
                <c:pt idx="31">
                  <c:v>22.5</c:v>
                </c:pt>
                <c:pt idx="32">
                  <c:v>20</c:v>
                </c:pt>
                <c:pt idx="33">
                  <c:v>17.5</c:v>
                </c:pt>
                <c:pt idx="34">
                  <c:v>15</c:v>
                </c:pt>
                <c:pt idx="35">
                  <c:v>12.5</c:v>
                </c:pt>
                <c:pt idx="36">
                  <c:v>10</c:v>
                </c:pt>
                <c:pt idx="37">
                  <c:v>9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</c:numCache>
            </c:numRef>
          </c:xVal>
          <c:yVal>
            <c:numRef>
              <c:f>Sheet2!$I$5:$I$50</c:f>
              <c:numCache>
                <c:formatCode>0.00</c:formatCode>
                <c:ptCount val="46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0.5452907248730855</c:v>
                </c:pt>
                <c:pt idx="34">
                  <c:v>0.63617251235193317</c:v>
                </c:pt>
                <c:pt idx="35">
                  <c:v>0.76340701482231976</c:v>
                </c:pt>
                <c:pt idx="36">
                  <c:v>0.9542587685278997</c:v>
                </c:pt>
                <c:pt idx="37">
                  <c:v>1.0602875205865554</c:v>
                </c:pt>
                <c:pt idx="38">
                  <c:v>1.1928234606598744</c:v>
                </c:pt>
                <c:pt idx="39">
                  <c:v>1.3632268121827136</c:v>
                </c:pt>
                <c:pt idx="40">
                  <c:v>1.5904312808798327</c:v>
                </c:pt>
                <c:pt idx="41">
                  <c:v>1.9085175370557994</c:v>
                </c:pt>
                <c:pt idx="42">
                  <c:v>2.3856469213197489</c:v>
                </c:pt>
                <c:pt idx="43">
                  <c:v>3.1808625617596653</c:v>
                </c:pt>
                <c:pt idx="44">
                  <c:v>4.7712938426394977</c:v>
                </c:pt>
                <c:pt idx="45">
                  <c:v>9.5425876852789955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6D-4019-8C6E-6B69899FD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59456"/>
        <c:axId val="203085176"/>
      </c:scatterChart>
      <c:valAx>
        <c:axId val="203059456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zh-CN" altLang="en-US"/>
                  <a:t>百分比量程</a:t>
                </a:r>
                <a:r>
                  <a:rPr lang="en-US"/>
                  <a:t> (%)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ja-JP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203085176"/>
        <c:crossesAt val="0"/>
        <c:crossBetween val="midCat"/>
        <c:majorUnit val="10"/>
        <c:minorUnit val="5"/>
      </c:valAx>
      <c:valAx>
        <c:axId val="203085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ja-JP"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zh-CN" altLang="en-US"/>
                  <a:t>精度</a:t>
                </a:r>
                <a:r>
                  <a:rPr lang="en-US"/>
                  <a:t> (% </a:t>
                </a:r>
                <a:r>
                  <a:rPr lang="zh-CN" altLang="en-US"/>
                  <a:t>量程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.00" sourceLinked="1"/>
        <c:majorTickMark val="out"/>
        <c:minorTickMark val="cross"/>
        <c:tickLblPos val="nextTo"/>
        <c:txPr>
          <a:bodyPr rot="0" vert="horz"/>
          <a:lstStyle/>
          <a:p>
            <a:pPr>
              <a:defRPr lang="ja-JP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2030594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144780</xdr:colOff>
      <xdr:row>11</xdr:row>
      <xdr:rowOff>34291</xdr:rowOff>
    </xdr:from>
    <xdr:to>
      <xdr:col>9</xdr:col>
      <xdr:colOff>1510665</xdr:colOff>
      <xdr:row>24</xdr:row>
      <xdr:rowOff>243841</xdr:rowOff>
    </xdr:to>
    <xdr:graphicFrame macro="">
      <xdr:nvGraphicFramePr>
        <xdr:cNvPr id="1075" name="Chart 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showGridLines="0" tabSelected="1" zoomScaleNormal="100" workbookViewId="0">
      <selection activeCell="F7" sqref="F7"/>
    </sheetView>
  </sheetViews>
  <sheetFormatPr defaultColWidth="8.81640625" defaultRowHeight="12.5"/>
  <cols>
    <col min="1" max="1" width="0.6328125" style="27" customWidth="1"/>
    <col min="2" max="2" width="0.36328125" style="27" customWidth="1"/>
    <col min="3" max="3" width="13.6328125" style="27" customWidth="1"/>
    <col min="4" max="5" width="16.7265625" style="27" customWidth="1"/>
    <col min="6" max="6" width="37" style="27" customWidth="1"/>
    <col min="7" max="9" width="8.81640625" style="27"/>
    <col min="10" max="10" width="22.36328125" style="27" customWidth="1"/>
    <col min="11" max="11" width="8.81640625" style="27" customWidth="1"/>
    <col min="12" max="16384" width="8.81640625" style="27"/>
  </cols>
  <sheetData>
    <row r="1" spans="1:11" ht="77.5" customHeight="1">
      <c r="A1" s="65" t="s">
        <v>45</v>
      </c>
      <c r="B1" s="65"/>
      <c r="C1" s="65"/>
      <c r="D1" s="65"/>
      <c r="E1" s="65"/>
      <c r="F1" s="65"/>
      <c r="G1" s="65"/>
      <c r="H1" s="65"/>
      <c r="I1" s="65"/>
      <c r="J1" s="65"/>
    </row>
    <row r="2" spans="1:11" ht="22.15" customHeight="1">
      <c r="B2" s="66" t="s">
        <v>20</v>
      </c>
      <c r="C2" s="66"/>
      <c r="D2" s="66"/>
      <c r="E2" s="66"/>
      <c r="F2" s="66"/>
      <c r="G2" s="66"/>
      <c r="H2" s="66"/>
      <c r="I2" s="66"/>
      <c r="J2" s="66"/>
    </row>
    <row r="3" spans="1:11" ht="22.15" customHeight="1">
      <c r="B3" s="59"/>
      <c r="C3" s="59"/>
      <c r="D3" s="59"/>
      <c r="E3" s="59"/>
      <c r="F3" s="59"/>
      <c r="G3" s="59"/>
      <c r="H3" s="59"/>
      <c r="I3" s="59"/>
      <c r="J3" s="59"/>
    </row>
    <row r="4" spans="1:11" ht="22.15" customHeight="1">
      <c r="B4" s="59"/>
      <c r="C4" s="62" t="s">
        <v>43</v>
      </c>
      <c r="D4" s="68" t="s">
        <v>47</v>
      </c>
      <c r="E4" s="69"/>
      <c r="F4" s="62" t="s">
        <v>42</v>
      </c>
      <c r="G4" s="67" t="s">
        <v>48</v>
      </c>
      <c r="H4" s="67"/>
      <c r="I4" s="67"/>
      <c r="J4" s="67"/>
    </row>
    <row r="5" spans="1:11" ht="32.65" customHeight="1">
      <c r="B5" s="59"/>
      <c r="C5" s="62" t="s">
        <v>44</v>
      </c>
      <c r="D5" s="68"/>
      <c r="E5" s="70"/>
      <c r="F5" s="62"/>
      <c r="G5" s="60"/>
      <c r="H5" s="60"/>
      <c r="I5" s="60"/>
      <c r="J5" s="60"/>
    </row>
    <row r="6" spans="1:11" ht="27.65" customHeight="1" thickBot="1">
      <c r="A6" s="40"/>
    </row>
    <row r="7" spans="1:11" ht="31.9" customHeight="1">
      <c r="C7" s="43" t="s">
        <v>34</v>
      </c>
      <c r="D7" s="44">
        <v>15</v>
      </c>
      <c r="E7" s="45" t="s">
        <v>9</v>
      </c>
      <c r="F7" s="46" t="s">
        <v>35</v>
      </c>
    </row>
    <row r="8" spans="1:11" ht="31.9" customHeight="1">
      <c r="C8" s="47" t="s">
        <v>36</v>
      </c>
      <c r="D8" s="48">
        <v>1</v>
      </c>
      <c r="E8" s="49" t="s">
        <v>5</v>
      </c>
      <c r="F8" s="46" t="s">
        <v>37</v>
      </c>
      <c r="K8" s="41"/>
    </row>
    <row r="9" spans="1:11" ht="31.9" customHeight="1" thickBot="1">
      <c r="C9" s="50"/>
      <c r="D9" s="51"/>
      <c r="E9" s="51"/>
      <c r="F9" s="46"/>
    </row>
    <row r="10" spans="1:11" ht="31.9" customHeight="1" thickBot="1">
      <c r="C10" s="52" t="s">
        <v>38</v>
      </c>
      <c r="D10" s="53">
        <f>D8/Sheet1!O3</f>
        <v>1.5719006725125466</v>
      </c>
      <c r="E10" s="54" t="s">
        <v>1</v>
      </c>
      <c r="F10" s="46" t="s">
        <v>41</v>
      </c>
    </row>
    <row r="11" spans="1:11" ht="31.9" customHeight="1" thickBot="1">
      <c r="C11" s="50"/>
      <c r="D11" s="55">
        <f>D10*3.2808</f>
        <v>5.1570917263791634</v>
      </c>
      <c r="E11" s="56" t="s">
        <v>16</v>
      </c>
      <c r="F11" s="51"/>
    </row>
    <row r="12" spans="1:11" ht="31.9" customHeight="1" thickBot="1">
      <c r="C12" s="28"/>
      <c r="E12" s="29"/>
      <c r="F12" s="28"/>
    </row>
    <row r="13" spans="1:11" ht="31.9" customHeight="1" thickBot="1">
      <c r="C13" s="63" t="s">
        <v>39</v>
      </c>
      <c r="D13" s="64"/>
      <c r="E13" s="57" t="s">
        <v>40</v>
      </c>
    </row>
    <row r="14" spans="1:11" ht="31.9" customHeight="1" thickBot="1">
      <c r="C14" s="13" t="str">
        <f>E8</f>
        <v>m3/hr</v>
      </c>
      <c r="D14" s="14" t="s">
        <v>10</v>
      </c>
      <c r="E14" s="58" t="s">
        <v>11</v>
      </c>
    </row>
    <row r="15" spans="1:11" ht="31.9" customHeight="1">
      <c r="C15" s="30">
        <f>D8</f>
        <v>1</v>
      </c>
      <c r="D15" s="31">
        <v>100</v>
      </c>
      <c r="E15" s="32">
        <f>VLOOKUP(D15,Sheet2!$H$5:$I$50, 2, FALSE)</f>
        <v>0.5</v>
      </c>
    </row>
    <row r="16" spans="1:11" ht="31.9" customHeight="1">
      <c r="C16" s="33">
        <f>D16/100*$C$15</f>
        <v>0.9</v>
      </c>
      <c r="D16" s="34">
        <v>90</v>
      </c>
      <c r="E16" s="35">
        <f>VLOOKUP(D16,Sheet2!$H$5:$I$50, 2, FALSE)</f>
        <v>0.5</v>
      </c>
    </row>
    <row r="17" spans="2:5" ht="31.9" customHeight="1">
      <c r="B17" s="36"/>
      <c r="C17" s="33">
        <f t="shared" ref="C17:C25" si="0">D17/100*$C$15</f>
        <v>0.8</v>
      </c>
      <c r="D17" s="34">
        <v>80</v>
      </c>
      <c r="E17" s="35">
        <f>VLOOKUP(D17,Sheet2!$H$5:$I$50, 2, FALSE)</f>
        <v>0.5</v>
      </c>
    </row>
    <row r="18" spans="2:5" ht="31.9" customHeight="1">
      <c r="C18" s="33">
        <f t="shared" si="0"/>
        <v>0.7</v>
      </c>
      <c r="D18" s="34">
        <v>70</v>
      </c>
      <c r="E18" s="35">
        <f>VLOOKUP(D18,Sheet2!$H$5:$I$50, 2, FALSE)</f>
        <v>0.5</v>
      </c>
    </row>
    <row r="19" spans="2:5" ht="31.9" customHeight="1">
      <c r="C19" s="33">
        <f t="shared" si="0"/>
        <v>0.6</v>
      </c>
      <c r="D19" s="34">
        <v>60</v>
      </c>
      <c r="E19" s="35">
        <f>VLOOKUP(D19,Sheet2!$H$5:$I$50, 2, FALSE)</f>
        <v>0.5</v>
      </c>
    </row>
    <row r="20" spans="2:5" ht="31.9" customHeight="1">
      <c r="C20" s="33">
        <f t="shared" si="0"/>
        <v>0.5</v>
      </c>
      <c r="D20" s="34">
        <v>50</v>
      </c>
      <c r="E20" s="35">
        <f>VLOOKUP(D20,Sheet2!$H$5:$I$50, 2, FALSE)</f>
        <v>0.5</v>
      </c>
    </row>
    <row r="21" spans="2:5" ht="31.9" customHeight="1">
      <c r="C21" s="33">
        <f t="shared" si="0"/>
        <v>0.4</v>
      </c>
      <c r="D21" s="34">
        <v>40</v>
      </c>
      <c r="E21" s="35">
        <f>VLOOKUP(D21,Sheet2!$H$5:$I$50, 2, FALSE)</f>
        <v>0.5</v>
      </c>
    </row>
    <row r="22" spans="2:5" ht="31.9" customHeight="1">
      <c r="C22" s="33">
        <f t="shared" si="0"/>
        <v>0.3</v>
      </c>
      <c r="D22" s="34">
        <v>30</v>
      </c>
      <c r="E22" s="35">
        <f>VLOOKUP(D22,Sheet2!$H$5:$I$50, 2, FALSE)</f>
        <v>0.5</v>
      </c>
    </row>
    <row r="23" spans="2:5" ht="31.9" customHeight="1">
      <c r="C23" s="33">
        <f t="shared" si="0"/>
        <v>0.2</v>
      </c>
      <c r="D23" s="34">
        <v>20</v>
      </c>
      <c r="E23" s="35">
        <f>VLOOKUP(D23,Sheet2!$H$5:$I$50, 2, FALSE)</f>
        <v>0.5</v>
      </c>
    </row>
    <row r="24" spans="2:5" ht="31.9" customHeight="1">
      <c r="C24" s="33">
        <f>D24/100*$C$15</f>
        <v>0.1</v>
      </c>
      <c r="D24" s="34">
        <v>10</v>
      </c>
      <c r="E24" s="35">
        <f>VLOOKUP(D24,Sheet2!$H$5:$I$50, 2, FALSE)</f>
        <v>0.9542587685278997</v>
      </c>
    </row>
    <row r="25" spans="2:5" ht="31.9" customHeight="1" thickBot="1">
      <c r="C25" s="37">
        <f t="shared" si="0"/>
        <v>0.05</v>
      </c>
      <c r="D25" s="38">
        <v>5</v>
      </c>
      <c r="E25" s="39">
        <f>VLOOKUP(D25,Sheet2!$H$5:$I$50, 2, FALSE)</f>
        <v>1.9085175370557994</v>
      </c>
    </row>
    <row r="26" spans="2:5" ht="31.9" customHeight="1"/>
    <row r="27" spans="2:5" ht="31.9" customHeight="1">
      <c r="C27" s="61" t="s">
        <v>46</v>
      </c>
    </row>
    <row r="28" spans="2:5" ht="15">
      <c r="C28" s="42"/>
    </row>
    <row r="34" spans="4:4" ht="13.5" customHeight="1"/>
    <row r="39" spans="4:4">
      <c r="D39" s="27" t="s">
        <v>12</v>
      </c>
    </row>
    <row r="40" spans="4:4">
      <c r="D40" s="27" t="s">
        <v>8</v>
      </c>
    </row>
    <row r="54" spans="10:10">
      <c r="J54" s="27" t="s">
        <v>8</v>
      </c>
    </row>
  </sheetData>
  <sheetProtection selectLockedCells="1"/>
  <customSheetViews>
    <customSheetView guid="{D077CF75-1ABC-4168-8431-707ED1B23269}" showRuler="0">
      <selection sqref="A1:K49"/>
      <pageMargins left="1.04" right="0.87" top="0.51" bottom="1" header="0.5" footer="0.5"/>
      <printOptions horizontalCentered="1" verticalCentered="1"/>
      <pageSetup scale="97" orientation="portrait" r:id="rId1"/>
      <headerFooter alignWithMargins="0"/>
    </customSheetView>
  </customSheetViews>
  <mergeCells count="6">
    <mergeCell ref="C13:D13"/>
    <mergeCell ref="A1:J1"/>
    <mergeCell ref="B2:J2"/>
    <mergeCell ref="G4:J4"/>
    <mergeCell ref="D4:E4"/>
    <mergeCell ref="D5:E5"/>
  </mergeCells>
  <phoneticPr fontId="3" type="noConversion"/>
  <conditionalFormatting sqref="D10">
    <cfRule type="cellIs" dxfId="1" priority="1" stopIfTrue="1" operator="greaterThan">
      <formula>10</formula>
    </cfRule>
  </conditionalFormatting>
  <conditionalFormatting sqref="D11">
    <cfRule type="cellIs" dxfId="0" priority="2" stopIfTrue="1" operator="greaterThan">
      <formula>32.81</formula>
    </cfRule>
  </conditionalFormatting>
  <dataValidations count="1">
    <dataValidation allowBlank="1" showErrorMessage="1" sqref="B6 D8" xr:uid="{00000000-0002-0000-0000-000000000000}"/>
  </dataValidations>
  <printOptions horizontalCentered="1" verticalCentered="1"/>
  <pageMargins left="0.23622047244094491" right="0.27559055118110237" top="0.27559055118110237" bottom="0.74803149606299213" header="0.31496062992125984" footer="0.51181102362204722"/>
  <pageSetup paperSize="9" scale="75" orientation="portrait" r:id="rId2"/>
  <headerFooter>
    <oddFooter>&amp;L
&amp;G&amp;R&amp;G</oddFooter>
  </headerFooter>
  <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1000000}">
          <x14:formula1>
            <xm:f>Sheet1!$D$20:$D$32</xm:f>
          </x14:formula1>
          <xm:sqref>D7</xm:sqref>
        </x14:dataValidation>
        <x14:dataValidation type="list" allowBlank="1" showErrorMessage="1" xr:uid="{00000000-0002-0000-0000-000002000000}">
          <x14:formula1>
            <xm:f>Sheet1!$E$20:$E$28</xm:f>
          </x14:formula1>
          <xm:sqref>E8</xm:sqref>
        </x14:dataValidation>
        <x14:dataValidation type="list" allowBlank="1" showErrorMessage="1" xr:uid="{00000000-0002-0000-0000-000003000000}">
          <x14:formula1>
            <xm:f>Sheet1!$C$20:$C$20</xm:f>
          </x14:formula1>
          <xm:sqref>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32"/>
  <sheetViews>
    <sheetView workbookViewId="0">
      <selection activeCell="R13" sqref="R13"/>
    </sheetView>
  </sheetViews>
  <sheetFormatPr defaultRowHeight="12.5"/>
  <cols>
    <col min="3" max="3" width="10" bestFit="1" customWidth="1"/>
    <col min="4" max="4" width="12.7265625" bestFit="1" customWidth="1"/>
    <col min="7" max="7" width="10.08984375" bestFit="1" customWidth="1"/>
    <col min="11" max="11" width="10.08984375" bestFit="1" customWidth="1"/>
  </cols>
  <sheetData>
    <row r="2" spans="2:17" ht="13" thickBot="1">
      <c r="B2" t="s">
        <v>21</v>
      </c>
      <c r="C2" t="s">
        <v>9</v>
      </c>
      <c r="D2" t="s">
        <v>2</v>
      </c>
      <c r="E2" t="s">
        <v>3</v>
      </c>
      <c r="F2" t="s">
        <v>0</v>
      </c>
      <c r="G2" t="s">
        <v>4</v>
      </c>
      <c r="H2" t="s">
        <v>5</v>
      </c>
      <c r="I2" t="s">
        <v>6</v>
      </c>
      <c r="J2" t="s">
        <v>17</v>
      </c>
      <c r="K2" t="s">
        <v>18</v>
      </c>
      <c r="L2" t="s">
        <v>19</v>
      </c>
      <c r="M2" t="s">
        <v>7</v>
      </c>
      <c r="O2" s="20" t="s">
        <v>32</v>
      </c>
    </row>
    <row r="3" spans="2:17" ht="13" thickBot="1">
      <c r="B3">
        <v>0.5</v>
      </c>
      <c r="C3">
        <v>15</v>
      </c>
      <c r="D3">
        <f>(C3/1000)^2*PI()/4</f>
        <v>1.7671458676442585E-4</v>
      </c>
      <c r="E3">
        <f>D3*1000</f>
        <v>0.17671458676442586</v>
      </c>
      <c r="F3" s="18">
        <f>E3*60</f>
        <v>10.602875205865551</v>
      </c>
      <c r="G3" s="18">
        <f t="shared" ref="G3" si="0">F3*60</f>
        <v>636.17251235193305</v>
      </c>
      <c r="H3" s="19">
        <f t="shared" ref="H3" si="1">F3*60/1000</f>
        <v>0.63617251235193306</v>
      </c>
      <c r="I3">
        <f>G3*24/1000000</f>
        <v>1.5268140296446393E-2</v>
      </c>
      <c r="J3" s="19">
        <f t="shared" ref="J3" si="2">264.17*D3</f>
        <v>4.6682692385558382E-2</v>
      </c>
      <c r="K3" s="19">
        <f>J3*60</f>
        <v>2.8009615431335031</v>
      </c>
      <c r="L3" s="18">
        <f>K3*60</f>
        <v>168.05769258801018</v>
      </c>
      <c r="M3" s="18">
        <f>L3/7.48051948</f>
        <v>22.466045712110116</v>
      </c>
      <c r="O3" s="6">
        <f>INDEX(D3:M15,MATCH('Accuracy Statement'!D7,C3:C15,0), MATCH('Accuracy Statement'!E8,D2:M2,0))</f>
        <v>0.63617251235193306</v>
      </c>
    </row>
    <row r="4" spans="2:17">
      <c r="B4">
        <v>1</v>
      </c>
      <c r="C4">
        <v>25</v>
      </c>
      <c r="D4">
        <f t="shared" ref="D4:D15" si="3">(C4/1000)^2*PI()/4</f>
        <v>4.9087385212340522E-4</v>
      </c>
      <c r="E4">
        <f t="shared" ref="E4:E15" si="4">D4*1000</f>
        <v>0.49087385212340523</v>
      </c>
      <c r="F4" s="18">
        <f t="shared" ref="F4:F15" si="5">E4*60</f>
        <v>29.452431127404314</v>
      </c>
      <c r="G4" s="18">
        <f t="shared" ref="G4:G15" si="6">F4*60</f>
        <v>1767.1458676442587</v>
      </c>
      <c r="H4" s="19">
        <f t="shared" ref="H4:H15" si="7">F4*60/1000</f>
        <v>1.7671458676442586</v>
      </c>
      <c r="I4">
        <f t="shared" ref="I4:I15" si="8">G4*24/1000000</f>
        <v>4.2411500823462206E-2</v>
      </c>
      <c r="J4" s="19">
        <f t="shared" ref="J4:J15" si="9">264.17*D4</f>
        <v>0.12967414551543996</v>
      </c>
      <c r="K4" s="19">
        <f t="shared" ref="K4:L4" si="10">J4*60</f>
        <v>7.7804487309263974</v>
      </c>
      <c r="L4" s="18">
        <f t="shared" si="10"/>
        <v>466.82692385558386</v>
      </c>
      <c r="M4" s="18">
        <f t="shared" ref="M4:M15" si="11">L4/7.48051948</f>
        <v>62.405682533639208</v>
      </c>
    </row>
    <row r="5" spans="2:17">
      <c r="B5">
        <v>1.25</v>
      </c>
      <c r="C5">
        <v>32</v>
      </c>
      <c r="D5">
        <f t="shared" si="3"/>
        <v>8.0424771931898698E-4</v>
      </c>
      <c r="E5">
        <f t="shared" si="4"/>
        <v>0.80424771931898698</v>
      </c>
      <c r="F5" s="18">
        <f t="shared" si="5"/>
        <v>48.254863159139219</v>
      </c>
      <c r="G5" s="18">
        <f t="shared" si="6"/>
        <v>2895.2917895483533</v>
      </c>
      <c r="H5" s="19">
        <f t="shared" si="7"/>
        <v>2.8952917895483532</v>
      </c>
      <c r="I5">
        <f t="shared" si="8"/>
        <v>6.9487002949160478E-2</v>
      </c>
      <c r="J5" s="19">
        <f t="shared" si="9"/>
        <v>0.21245812001249681</v>
      </c>
      <c r="K5" s="19">
        <f t="shared" ref="K5:L5" si="12">J5*60</f>
        <v>12.747487200749809</v>
      </c>
      <c r="L5" s="18">
        <f t="shared" si="12"/>
        <v>764.84923204498853</v>
      </c>
      <c r="M5" s="18">
        <f t="shared" si="11"/>
        <v>102.24547026311447</v>
      </c>
      <c r="O5" s="12"/>
      <c r="Q5" s="12"/>
    </row>
    <row r="6" spans="2:17">
      <c r="B6">
        <v>1.5</v>
      </c>
      <c r="C6">
        <v>40</v>
      </c>
      <c r="D6">
        <f t="shared" si="3"/>
        <v>1.2566370614359172E-3</v>
      </c>
      <c r="E6">
        <f t="shared" si="4"/>
        <v>1.2566370614359172</v>
      </c>
      <c r="F6" s="18">
        <f t="shared" si="5"/>
        <v>75.398223686155035</v>
      </c>
      <c r="G6" s="18">
        <f t="shared" si="6"/>
        <v>4523.8934211693022</v>
      </c>
      <c r="H6" s="19">
        <f t="shared" si="7"/>
        <v>4.5238934211693023</v>
      </c>
      <c r="I6">
        <f t="shared" si="8"/>
        <v>0.10857344210806326</v>
      </c>
      <c r="J6" s="19">
        <f t="shared" si="9"/>
        <v>0.33196581251952628</v>
      </c>
      <c r="K6" s="19">
        <f t="shared" ref="K6:L6" si="13">J6*60</f>
        <v>19.917948751171576</v>
      </c>
      <c r="L6" s="18">
        <f t="shared" si="13"/>
        <v>1195.0769250702945</v>
      </c>
      <c r="M6" s="18">
        <f t="shared" si="11"/>
        <v>159.75854728611634</v>
      </c>
    </row>
    <row r="7" spans="2:17">
      <c r="B7">
        <v>2</v>
      </c>
      <c r="C7">
        <v>50</v>
      </c>
      <c r="D7">
        <f t="shared" si="3"/>
        <v>1.9634954084936209E-3</v>
      </c>
      <c r="E7">
        <f t="shared" si="4"/>
        <v>1.9634954084936209</v>
      </c>
      <c r="F7" s="18">
        <f t="shared" si="5"/>
        <v>117.80972450961725</v>
      </c>
      <c r="G7" s="18">
        <f t="shared" si="6"/>
        <v>7068.5834705770349</v>
      </c>
      <c r="H7" s="19">
        <f t="shared" si="7"/>
        <v>7.0685834705770345</v>
      </c>
      <c r="I7">
        <f t="shared" si="8"/>
        <v>0.16964600329384882</v>
      </c>
      <c r="J7" s="19">
        <f t="shared" si="9"/>
        <v>0.51869658206175984</v>
      </c>
      <c r="K7" s="19">
        <f t="shared" ref="K7:L7" si="14">J7*60</f>
        <v>31.12179492370559</v>
      </c>
      <c r="L7" s="18">
        <f t="shared" si="14"/>
        <v>1867.3076954223354</v>
      </c>
      <c r="M7" s="18">
        <f t="shared" si="11"/>
        <v>249.62273013455683</v>
      </c>
    </row>
    <row r="8" spans="2:17">
      <c r="B8">
        <v>2.5</v>
      </c>
      <c r="C8">
        <v>65</v>
      </c>
      <c r="D8">
        <f t="shared" si="3"/>
        <v>3.3183072403542195E-3</v>
      </c>
      <c r="E8">
        <f t="shared" si="4"/>
        <v>3.3183072403542195</v>
      </c>
      <c r="F8" s="18">
        <f t="shared" si="5"/>
        <v>199.09843442125316</v>
      </c>
      <c r="G8" s="18">
        <f t="shared" si="6"/>
        <v>11945.90606527519</v>
      </c>
      <c r="H8" s="19">
        <f t="shared" si="7"/>
        <v>11.94590606527519</v>
      </c>
      <c r="I8">
        <f t="shared" si="8"/>
        <v>0.28670174556660455</v>
      </c>
      <c r="J8" s="19">
        <f t="shared" si="9"/>
        <v>0.8765972236843742</v>
      </c>
      <c r="K8" s="19">
        <f t="shared" ref="K8:L8" si="15">J8*60</f>
        <v>52.595833421062451</v>
      </c>
      <c r="L8" s="18">
        <f t="shared" si="15"/>
        <v>3155.750005263747</v>
      </c>
      <c r="M8" s="18">
        <f t="shared" si="11"/>
        <v>421.86241392740106</v>
      </c>
    </row>
    <row r="9" spans="2:17">
      <c r="B9">
        <v>3</v>
      </c>
      <c r="C9">
        <v>80</v>
      </c>
      <c r="D9">
        <f t="shared" si="3"/>
        <v>5.0265482457436689E-3</v>
      </c>
      <c r="E9">
        <f t="shared" si="4"/>
        <v>5.026548245743669</v>
      </c>
      <c r="F9" s="18">
        <f t="shared" si="5"/>
        <v>301.59289474462014</v>
      </c>
      <c r="G9" s="18">
        <f t="shared" si="6"/>
        <v>18095.573684677209</v>
      </c>
      <c r="H9" s="19">
        <f t="shared" si="7"/>
        <v>18.095573684677209</v>
      </c>
      <c r="I9">
        <f t="shared" si="8"/>
        <v>0.43429376843225304</v>
      </c>
      <c r="J9" s="19">
        <f t="shared" si="9"/>
        <v>1.3278632500781051</v>
      </c>
      <c r="K9" s="19">
        <f t="shared" ref="K9:L9" si="16">J9*60</f>
        <v>79.671795004686302</v>
      </c>
      <c r="L9" s="18">
        <f t="shared" si="16"/>
        <v>4780.3077002811779</v>
      </c>
      <c r="M9" s="18">
        <f t="shared" si="11"/>
        <v>639.03418914446536</v>
      </c>
    </row>
    <row r="10" spans="2:17">
      <c r="B10">
        <v>4</v>
      </c>
      <c r="C10">
        <v>100</v>
      </c>
      <c r="D10">
        <f t="shared" si="3"/>
        <v>7.8539816339744835E-3</v>
      </c>
      <c r="E10">
        <f t="shared" si="4"/>
        <v>7.8539816339744837</v>
      </c>
      <c r="F10" s="18">
        <f t="shared" si="5"/>
        <v>471.23889803846902</v>
      </c>
      <c r="G10" s="18">
        <f t="shared" si="6"/>
        <v>28274.333882308139</v>
      </c>
      <c r="H10" s="19">
        <f t="shared" si="7"/>
        <v>28.274333882308138</v>
      </c>
      <c r="I10">
        <f t="shared" si="8"/>
        <v>0.6785840131753953</v>
      </c>
      <c r="J10" s="19">
        <f t="shared" si="9"/>
        <v>2.0747863282470393</v>
      </c>
      <c r="K10" s="19">
        <f t="shared" ref="K10:L10" si="17">J10*60</f>
        <v>124.48717969482236</v>
      </c>
      <c r="L10" s="18">
        <f t="shared" si="17"/>
        <v>7469.2307816893417</v>
      </c>
      <c r="M10" s="18">
        <f t="shared" si="11"/>
        <v>998.49092053822733</v>
      </c>
    </row>
    <row r="11" spans="2:17">
      <c r="B11">
        <v>5</v>
      </c>
      <c r="C11">
        <v>125</v>
      </c>
      <c r="D11">
        <f t="shared" si="3"/>
        <v>1.2271846303085129E-2</v>
      </c>
      <c r="E11">
        <f t="shared" si="4"/>
        <v>12.271846303085129</v>
      </c>
      <c r="F11" s="18">
        <f t="shared" si="5"/>
        <v>736.31077818510767</v>
      </c>
      <c r="G11" s="18">
        <f t="shared" si="6"/>
        <v>44178.646691106464</v>
      </c>
      <c r="H11" s="19">
        <f t="shared" si="7"/>
        <v>44.178646691106465</v>
      </c>
      <c r="I11">
        <f t="shared" si="8"/>
        <v>1.0602875205865552</v>
      </c>
      <c r="J11" s="19">
        <f t="shared" si="9"/>
        <v>3.241853637885999</v>
      </c>
      <c r="K11" s="19">
        <f t="shared" ref="K11:L11" si="18">J11*60</f>
        <v>194.51121827315995</v>
      </c>
      <c r="L11" s="18">
        <f t="shared" si="18"/>
        <v>11670.673096389597</v>
      </c>
      <c r="M11" s="18">
        <f t="shared" si="11"/>
        <v>1560.1420633409803</v>
      </c>
    </row>
    <row r="12" spans="2:17">
      <c r="B12">
        <v>6</v>
      </c>
      <c r="C12">
        <v>150</v>
      </c>
      <c r="D12">
        <f t="shared" si="3"/>
        <v>1.7671458676442587E-2</v>
      </c>
      <c r="E12">
        <f t="shared" si="4"/>
        <v>17.671458676442587</v>
      </c>
      <c r="F12" s="18">
        <f t="shared" si="5"/>
        <v>1060.2875205865553</v>
      </c>
      <c r="G12" s="18">
        <f t="shared" si="6"/>
        <v>63617.251235193318</v>
      </c>
      <c r="H12" s="19">
        <f t="shared" si="7"/>
        <v>63.617251235193315</v>
      </c>
      <c r="I12">
        <f t="shared" si="8"/>
        <v>1.5268140296446397</v>
      </c>
      <c r="J12" s="19">
        <f t="shared" si="9"/>
        <v>4.6682692385558386</v>
      </c>
      <c r="K12" s="19">
        <f t="shared" ref="K12:L12" si="19">J12*60</f>
        <v>280.09615431335033</v>
      </c>
      <c r="L12" s="18">
        <f t="shared" si="19"/>
        <v>16805.769258801018</v>
      </c>
      <c r="M12" s="18">
        <f t="shared" si="11"/>
        <v>2246.6045712110113</v>
      </c>
    </row>
    <row r="13" spans="2:17">
      <c r="B13">
        <v>8</v>
      </c>
      <c r="C13">
        <v>200</v>
      </c>
      <c r="D13">
        <f t="shared" si="3"/>
        <v>3.1415926535897934E-2</v>
      </c>
      <c r="E13">
        <f t="shared" si="4"/>
        <v>31.415926535897935</v>
      </c>
      <c r="F13" s="18">
        <f t="shared" si="5"/>
        <v>1884.9555921538761</v>
      </c>
      <c r="G13" s="18">
        <f>F13*60</f>
        <v>113097.33552923256</v>
      </c>
      <c r="H13" s="19">
        <f t="shared" si="7"/>
        <v>113.09733552923255</v>
      </c>
      <c r="I13">
        <f t="shared" si="8"/>
        <v>2.7143360527015812</v>
      </c>
      <c r="J13" s="19">
        <f t="shared" si="9"/>
        <v>8.2991453129881574</v>
      </c>
      <c r="K13" s="19">
        <f t="shared" ref="K13:L13" si="20">J13*60</f>
        <v>497.94871877928944</v>
      </c>
      <c r="L13" s="18">
        <f t="shared" si="20"/>
        <v>29876.923126757367</v>
      </c>
      <c r="M13" s="18">
        <f t="shared" si="11"/>
        <v>3993.9636821529093</v>
      </c>
    </row>
    <row r="14" spans="2:17">
      <c r="B14">
        <v>10</v>
      </c>
      <c r="C14">
        <v>250</v>
      </c>
      <c r="D14">
        <f t="shared" si="3"/>
        <v>4.9087385212340517E-2</v>
      </c>
      <c r="E14">
        <f t="shared" si="4"/>
        <v>49.087385212340514</v>
      </c>
      <c r="F14" s="18">
        <f t="shared" si="5"/>
        <v>2945.2431127404307</v>
      </c>
      <c r="G14" s="18">
        <f t="shared" si="6"/>
        <v>176714.58676442585</v>
      </c>
      <c r="H14" s="19">
        <f t="shared" si="7"/>
        <v>176.71458676442586</v>
      </c>
      <c r="I14">
        <f t="shared" si="8"/>
        <v>4.2411500823462207</v>
      </c>
      <c r="J14" s="19">
        <f t="shared" si="9"/>
        <v>12.967414551543996</v>
      </c>
      <c r="K14" s="19">
        <f t="shared" ref="K14:L14" si="21">J14*60</f>
        <v>778.04487309263982</v>
      </c>
      <c r="L14" s="18">
        <f t="shared" si="21"/>
        <v>46682.692385558388</v>
      </c>
      <c r="M14" s="18">
        <f t="shared" si="11"/>
        <v>6240.568253363921</v>
      </c>
    </row>
    <row r="15" spans="2:17">
      <c r="B15">
        <v>12</v>
      </c>
      <c r="C15">
        <v>300</v>
      </c>
      <c r="D15">
        <f t="shared" si="3"/>
        <v>7.0685834705770348E-2</v>
      </c>
      <c r="E15">
        <f t="shared" si="4"/>
        <v>70.685834705770347</v>
      </c>
      <c r="F15" s="18">
        <f t="shared" si="5"/>
        <v>4241.1500823462211</v>
      </c>
      <c r="G15" s="18">
        <f t="shared" si="6"/>
        <v>254469.00494077327</v>
      </c>
      <c r="H15" s="19">
        <f t="shared" si="7"/>
        <v>254.46900494077326</v>
      </c>
      <c r="I15">
        <f t="shared" si="8"/>
        <v>6.107256118578559</v>
      </c>
      <c r="J15" s="19">
        <f t="shared" si="9"/>
        <v>18.673076954223355</v>
      </c>
      <c r="K15" s="19">
        <f>J15*60</f>
        <v>1120.3846172534013</v>
      </c>
      <c r="L15" s="18">
        <f t="shared" ref="L15" si="22">K15*60</f>
        <v>67223.077035204071</v>
      </c>
      <c r="M15" s="18">
        <f t="shared" si="11"/>
        <v>8986.418284844045</v>
      </c>
    </row>
    <row r="18" spans="2:6">
      <c r="B18" s="12" t="s">
        <v>30</v>
      </c>
    </row>
    <row r="19" spans="2:6">
      <c r="C19" t="s">
        <v>23</v>
      </c>
      <c r="D19" s="12" t="s">
        <v>31</v>
      </c>
      <c r="E19" t="s">
        <v>24</v>
      </c>
      <c r="F19" s="12"/>
    </row>
    <row r="20" spans="2:6">
      <c r="C20" t="s">
        <v>9</v>
      </c>
      <c r="D20">
        <v>15</v>
      </c>
      <c r="E20" t="s">
        <v>3</v>
      </c>
    </row>
    <row r="21" spans="2:6">
      <c r="D21">
        <v>25</v>
      </c>
      <c r="E21" t="s">
        <v>0</v>
      </c>
    </row>
    <row r="22" spans="2:6">
      <c r="D22">
        <v>32</v>
      </c>
      <c r="E22" t="s">
        <v>4</v>
      </c>
    </row>
    <row r="23" spans="2:6">
      <c r="D23">
        <v>40</v>
      </c>
      <c r="E23" t="s">
        <v>5</v>
      </c>
    </row>
    <row r="24" spans="2:6">
      <c r="D24">
        <v>50</v>
      </c>
      <c r="E24" t="s">
        <v>6</v>
      </c>
    </row>
    <row r="25" spans="2:6">
      <c r="D25">
        <v>65</v>
      </c>
      <c r="E25" t="s">
        <v>17</v>
      </c>
    </row>
    <row r="26" spans="2:6">
      <c r="D26">
        <v>80</v>
      </c>
      <c r="E26" t="s">
        <v>18</v>
      </c>
    </row>
    <row r="27" spans="2:6">
      <c r="D27">
        <v>100</v>
      </c>
      <c r="E27" t="s">
        <v>25</v>
      </c>
    </row>
    <row r="28" spans="2:6">
      <c r="D28">
        <v>125</v>
      </c>
      <c r="E28" t="s">
        <v>7</v>
      </c>
    </row>
    <row r="29" spans="2:6">
      <c r="D29">
        <v>150</v>
      </c>
    </row>
    <row r="30" spans="2:6">
      <c r="D30">
        <v>200</v>
      </c>
    </row>
    <row r="31" spans="2:6">
      <c r="D31">
        <v>250</v>
      </c>
    </row>
    <row r="32" spans="2:6">
      <c r="D32">
        <v>300</v>
      </c>
    </row>
  </sheetData>
  <phoneticPr fontId="9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0"/>
  <sheetViews>
    <sheetView workbookViewId="0">
      <selection activeCell="C4" sqref="C4"/>
    </sheetView>
  </sheetViews>
  <sheetFormatPr defaultRowHeight="12.5"/>
  <cols>
    <col min="2" max="2" width="16.26953125" customWidth="1"/>
    <col min="3" max="3" width="17.36328125" customWidth="1"/>
    <col min="4" max="4" width="13.08984375" bestFit="1" customWidth="1"/>
    <col min="5" max="5" width="11.26953125" bestFit="1" customWidth="1"/>
    <col min="8" max="8" width="10" style="3" bestFit="1" customWidth="1"/>
    <col min="9" max="9" width="21.7265625" bestFit="1" customWidth="1"/>
  </cols>
  <sheetData>
    <row r="1" spans="2:9">
      <c r="B1" s="2"/>
    </row>
    <row r="2" spans="2:9" ht="13" thickBot="1">
      <c r="C2" s="5"/>
      <c r="E2" s="22" t="s">
        <v>27</v>
      </c>
    </row>
    <row r="3" spans="2:9" ht="13.5" thickBot="1">
      <c r="B3" s="25" t="s">
        <v>22</v>
      </c>
      <c r="C3" s="26">
        <f>'Accuracy Statement'!D7</f>
        <v>15</v>
      </c>
      <c r="E3" s="22" t="s">
        <v>28</v>
      </c>
      <c r="I3" s="4" t="s">
        <v>27</v>
      </c>
    </row>
    <row r="4" spans="2:9" ht="14.5" thickBot="1">
      <c r="B4" s="21" t="s">
        <v>13</v>
      </c>
      <c r="C4" s="21" t="s">
        <v>14</v>
      </c>
      <c r="D4" s="21" t="s">
        <v>15</v>
      </c>
      <c r="E4" s="22" t="s">
        <v>29</v>
      </c>
      <c r="H4" s="8" t="s">
        <v>26</v>
      </c>
      <c r="I4" s="7" t="s">
        <v>33</v>
      </c>
    </row>
    <row r="5" spans="2:9">
      <c r="B5" s="23">
        <f>'Accuracy Statement'!D15</f>
        <v>100</v>
      </c>
      <c r="C5" s="1">
        <f>'Accuracy Statement'!D10</f>
        <v>1.5719006725125466</v>
      </c>
      <c r="D5" s="1">
        <f>C5*1000</f>
        <v>1571.9006725125466</v>
      </c>
      <c r="E5" s="24">
        <f>IF(C5&gt;=0.3,0.5,IF(C5&gt;=0,0.0015/C5*100,NA()))</f>
        <v>0.5</v>
      </c>
      <c r="H5" s="9">
        <f>B5</f>
        <v>100</v>
      </c>
      <c r="I5" s="15">
        <f>IF('Accuracy Statement'!$D$10&gt;10,"ERROR",E5)</f>
        <v>0.5</v>
      </c>
    </row>
    <row r="6" spans="2:9">
      <c r="B6" s="23">
        <v>97.5</v>
      </c>
      <c r="C6" s="1">
        <f t="shared" ref="C6:C50" si="0">B6/100*$C$5</f>
        <v>1.5326031556997328</v>
      </c>
      <c r="D6" s="1">
        <f t="shared" ref="D6:D50" si="1">C6*1000</f>
        <v>1532.6031556997327</v>
      </c>
      <c r="E6" s="24">
        <f t="shared" ref="E6:E50" si="2">IF(C6&gt;=0.3,0.5,IF(C6&gt;=0,0.0015/C6*100,NA()))</f>
        <v>0.5</v>
      </c>
      <c r="H6" s="10">
        <f t="shared" ref="H6:H50" si="3">B6</f>
        <v>97.5</v>
      </c>
      <c r="I6" s="16">
        <f>IF('Accuracy Statement'!$D$10&gt;10,"ERROR",E6)</f>
        <v>0.5</v>
      </c>
    </row>
    <row r="7" spans="2:9">
      <c r="B7" s="23">
        <v>95</v>
      </c>
      <c r="C7" s="1">
        <f t="shared" si="0"/>
        <v>1.4933056388869193</v>
      </c>
      <c r="D7" s="1">
        <f t="shared" si="1"/>
        <v>1493.3056388869193</v>
      </c>
      <c r="E7" s="24">
        <f t="shared" si="2"/>
        <v>0.5</v>
      </c>
      <c r="H7" s="10">
        <f t="shared" si="3"/>
        <v>95</v>
      </c>
      <c r="I7" s="16">
        <f>IF('Accuracy Statement'!$D$10&gt;10,"ERROR",E7)</f>
        <v>0.5</v>
      </c>
    </row>
    <row r="8" spans="2:9">
      <c r="B8" s="23">
        <v>92.5</v>
      </c>
      <c r="C8" s="1">
        <f t="shared" si="0"/>
        <v>1.4540081220741057</v>
      </c>
      <c r="D8" s="1">
        <f t="shared" si="1"/>
        <v>1454.0081220741056</v>
      </c>
      <c r="E8" s="24">
        <f t="shared" si="2"/>
        <v>0.5</v>
      </c>
      <c r="H8" s="10">
        <f t="shared" si="3"/>
        <v>92.5</v>
      </c>
      <c r="I8" s="16">
        <f>IF('Accuracy Statement'!$D$10&gt;10,"ERROR",E8)</f>
        <v>0.5</v>
      </c>
    </row>
    <row r="9" spans="2:9">
      <c r="B9" s="23">
        <v>90</v>
      </c>
      <c r="C9" s="1">
        <f t="shared" si="0"/>
        <v>1.4147106052612919</v>
      </c>
      <c r="D9" s="1">
        <f t="shared" si="1"/>
        <v>1414.7106052612919</v>
      </c>
      <c r="E9" s="24">
        <f t="shared" si="2"/>
        <v>0.5</v>
      </c>
      <c r="H9" s="10">
        <f t="shared" si="3"/>
        <v>90</v>
      </c>
      <c r="I9" s="16">
        <f>IF('Accuracy Statement'!$D$10&gt;10,"ERROR",E9)</f>
        <v>0.5</v>
      </c>
    </row>
    <row r="10" spans="2:9">
      <c r="B10" s="23">
        <v>87.5</v>
      </c>
      <c r="C10" s="1">
        <f t="shared" si="0"/>
        <v>1.3754130884484783</v>
      </c>
      <c r="D10" s="1">
        <f t="shared" si="1"/>
        <v>1375.4130884484782</v>
      </c>
      <c r="E10" s="24">
        <f t="shared" si="2"/>
        <v>0.5</v>
      </c>
      <c r="H10" s="10">
        <f t="shared" si="3"/>
        <v>87.5</v>
      </c>
      <c r="I10" s="16">
        <f>IF('Accuracy Statement'!$D$10&gt;10,"ERROR",E10)</f>
        <v>0.5</v>
      </c>
    </row>
    <row r="11" spans="2:9">
      <c r="B11" s="23">
        <v>85</v>
      </c>
      <c r="C11" s="1">
        <f t="shared" si="0"/>
        <v>1.3361155716356645</v>
      </c>
      <c r="D11" s="1">
        <f t="shared" si="1"/>
        <v>1336.1155716356645</v>
      </c>
      <c r="E11" s="24">
        <f t="shared" si="2"/>
        <v>0.5</v>
      </c>
      <c r="H11" s="10">
        <f t="shared" si="3"/>
        <v>85</v>
      </c>
      <c r="I11" s="16">
        <f>IF('Accuracy Statement'!$D$10&gt;10,"ERROR",E11)</f>
        <v>0.5</v>
      </c>
    </row>
    <row r="12" spans="2:9">
      <c r="B12" s="23">
        <v>82.5</v>
      </c>
      <c r="C12" s="1">
        <f t="shared" si="0"/>
        <v>1.296818054822851</v>
      </c>
      <c r="D12" s="1">
        <f t="shared" si="1"/>
        <v>1296.8180548228509</v>
      </c>
      <c r="E12" s="24">
        <f t="shared" si="2"/>
        <v>0.5</v>
      </c>
      <c r="H12" s="10">
        <f t="shared" si="3"/>
        <v>82.5</v>
      </c>
      <c r="I12" s="16">
        <f>IF('Accuracy Statement'!$D$10&gt;10,"ERROR",E12)</f>
        <v>0.5</v>
      </c>
    </row>
    <row r="13" spans="2:9">
      <c r="B13" s="23">
        <v>80</v>
      </c>
      <c r="C13" s="1">
        <f t="shared" si="0"/>
        <v>1.2575205380100374</v>
      </c>
      <c r="D13" s="1">
        <f t="shared" si="1"/>
        <v>1257.5205380100374</v>
      </c>
      <c r="E13" s="24">
        <f t="shared" si="2"/>
        <v>0.5</v>
      </c>
      <c r="H13" s="10">
        <f t="shared" si="3"/>
        <v>80</v>
      </c>
      <c r="I13" s="16">
        <f>IF('Accuracy Statement'!$D$10&gt;10,"ERROR",E13)</f>
        <v>0.5</v>
      </c>
    </row>
    <row r="14" spans="2:9">
      <c r="B14" s="23">
        <v>77.5</v>
      </c>
      <c r="C14" s="1">
        <f t="shared" si="0"/>
        <v>1.2182230211972236</v>
      </c>
      <c r="D14" s="1">
        <f t="shared" si="1"/>
        <v>1218.2230211972235</v>
      </c>
      <c r="E14" s="24">
        <f t="shared" si="2"/>
        <v>0.5</v>
      </c>
      <c r="H14" s="10">
        <f t="shared" si="3"/>
        <v>77.5</v>
      </c>
      <c r="I14" s="16">
        <f>IF('Accuracy Statement'!$D$10&gt;10,"ERROR",E14)</f>
        <v>0.5</v>
      </c>
    </row>
    <row r="15" spans="2:9">
      <c r="B15" s="23">
        <v>75</v>
      </c>
      <c r="C15" s="1">
        <f t="shared" si="0"/>
        <v>1.17892550438441</v>
      </c>
      <c r="D15" s="1">
        <f t="shared" si="1"/>
        <v>1178.92550438441</v>
      </c>
      <c r="E15" s="24">
        <f t="shared" si="2"/>
        <v>0.5</v>
      </c>
      <c r="H15" s="10">
        <f t="shared" si="3"/>
        <v>75</v>
      </c>
      <c r="I15" s="16">
        <f>IF('Accuracy Statement'!$D$10&gt;10,"ERROR",E15)</f>
        <v>0.5</v>
      </c>
    </row>
    <row r="16" spans="2:9">
      <c r="B16" s="23">
        <v>72.5</v>
      </c>
      <c r="C16" s="1">
        <f t="shared" si="0"/>
        <v>1.1396279875715962</v>
      </c>
      <c r="D16" s="1">
        <f t="shared" si="1"/>
        <v>1139.6279875715961</v>
      </c>
      <c r="E16" s="24">
        <f t="shared" si="2"/>
        <v>0.5</v>
      </c>
      <c r="H16" s="10">
        <f t="shared" si="3"/>
        <v>72.5</v>
      </c>
      <c r="I16" s="16">
        <f>IF('Accuracy Statement'!$D$10&gt;10,"ERROR",E16)</f>
        <v>0.5</v>
      </c>
    </row>
    <row r="17" spans="2:9">
      <c r="B17" s="23">
        <v>70</v>
      </c>
      <c r="C17" s="1">
        <f t="shared" si="0"/>
        <v>1.1003304707587827</v>
      </c>
      <c r="D17" s="1">
        <f t="shared" si="1"/>
        <v>1100.3304707587827</v>
      </c>
      <c r="E17" s="24">
        <f t="shared" si="2"/>
        <v>0.5</v>
      </c>
      <c r="H17" s="10">
        <f t="shared" si="3"/>
        <v>70</v>
      </c>
      <c r="I17" s="16">
        <f>IF('Accuracy Statement'!$D$10&gt;10,"ERROR",E17)</f>
        <v>0.5</v>
      </c>
    </row>
    <row r="18" spans="2:9">
      <c r="B18" s="23">
        <v>67.5</v>
      </c>
      <c r="C18" s="1">
        <f t="shared" si="0"/>
        <v>1.0610329539459691</v>
      </c>
      <c r="D18" s="1">
        <f t="shared" si="1"/>
        <v>1061.032953945969</v>
      </c>
      <c r="E18" s="24">
        <f t="shared" si="2"/>
        <v>0.5</v>
      </c>
      <c r="H18" s="10">
        <f t="shared" si="3"/>
        <v>67.5</v>
      </c>
      <c r="I18" s="16">
        <f>IF('Accuracy Statement'!$D$10&gt;10,"ERROR",E18)</f>
        <v>0.5</v>
      </c>
    </row>
    <row r="19" spans="2:9">
      <c r="B19" s="23">
        <v>65</v>
      </c>
      <c r="C19" s="1">
        <f t="shared" si="0"/>
        <v>1.0217354371331553</v>
      </c>
      <c r="D19" s="1">
        <f t="shared" si="1"/>
        <v>1021.7354371331553</v>
      </c>
      <c r="E19" s="24">
        <f t="shared" si="2"/>
        <v>0.5</v>
      </c>
      <c r="H19" s="10">
        <f t="shared" si="3"/>
        <v>65</v>
      </c>
      <c r="I19" s="16">
        <f>IF('Accuracy Statement'!$D$10&gt;10,"ERROR",E19)</f>
        <v>0.5</v>
      </c>
    </row>
    <row r="20" spans="2:9">
      <c r="B20" s="23">
        <v>62.5</v>
      </c>
      <c r="C20" s="1">
        <f t="shared" si="0"/>
        <v>0.98243792032034161</v>
      </c>
      <c r="D20" s="1">
        <f t="shared" si="1"/>
        <v>982.43792032034162</v>
      </c>
      <c r="E20" s="24">
        <f t="shared" si="2"/>
        <v>0.5</v>
      </c>
      <c r="H20" s="10">
        <f t="shared" si="3"/>
        <v>62.5</v>
      </c>
      <c r="I20" s="16">
        <f>IF('Accuracy Statement'!$D$10&gt;10,"ERROR",E20)</f>
        <v>0.5</v>
      </c>
    </row>
    <row r="21" spans="2:9">
      <c r="B21" s="23">
        <v>60</v>
      </c>
      <c r="C21" s="1">
        <f t="shared" si="0"/>
        <v>0.94314040350752792</v>
      </c>
      <c r="D21" s="1">
        <f t="shared" si="1"/>
        <v>943.14040350752794</v>
      </c>
      <c r="E21" s="24">
        <f t="shared" si="2"/>
        <v>0.5</v>
      </c>
      <c r="H21" s="10">
        <f t="shared" si="3"/>
        <v>60</v>
      </c>
      <c r="I21" s="16">
        <f>IF('Accuracy Statement'!$D$10&gt;10,"ERROR",E21)</f>
        <v>0.5</v>
      </c>
    </row>
    <row r="22" spans="2:9">
      <c r="B22" s="23">
        <v>57.5</v>
      </c>
      <c r="C22" s="1">
        <f t="shared" si="0"/>
        <v>0.90384288669471424</v>
      </c>
      <c r="D22" s="1">
        <f t="shared" si="1"/>
        <v>903.84288669471425</v>
      </c>
      <c r="E22" s="24">
        <f t="shared" si="2"/>
        <v>0.5</v>
      </c>
      <c r="H22" s="10">
        <f t="shared" si="3"/>
        <v>57.5</v>
      </c>
      <c r="I22" s="16">
        <f>IF('Accuracy Statement'!$D$10&gt;10,"ERROR",E22)</f>
        <v>0.5</v>
      </c>
    </row>
    <row r="23" spans="2:9">
      <c r="B23" s="23">
        <v>55</v>
      </c>
      <c r="C23" s="1">
        <f t="shared" si="0"/>
        <v>0.86454536988190067</v>
      </c>
      <c r="D23" s="1">
        <f t="shared" si="1"/>
        <v>864.54536988190068</v>
      </c>
      <c r="E23" s="24">
        <f t="shared" si="2"/>
        <v>0.5</v>
      </c>
      <c r="H23" s="10">
        <f t="shared" si="3"/>
        <v>55</v>
      </c>
      <c r="I23" s="16">
        <f>IF('Accuracy Statement'!$D$10&gt;10,"ERROR",E23)</f>
        <v>0.5</v>
      </c>
    </row>
    <row r="24" spans="2:9">
      <c r="B24" s="23">
        <v>52.5</v>
      </c>
      <c r="C24" s="1">
        <f t="shared" si="0"/>
        <v>0.82524785306908699</v>
      </c>
      <c r="D24" s="1">
        <f t="shared" si="1"/>
        <v>825.247853069087</v>
      </c>
      <c r="E24" s="24">
        <f t="shared" si="2"/>
        <v>0.5</v>
      </c>
      <c r="H24" s="10">
        <f t="shared" si="3"/>
        <v>52.5</v>
      </c>
      <c r="I24" s="16">
        <f>IF('Accuracy Statement'!$D$10&gt;10,"ERROR",E24)</f>
        <v>0.5</v>
      </c>
    </row>
    <row r="25" spans="2:9">
      <c r="B25" s="23">
        <v>50</v>
      </c>
      <c r="C25" s="1">
        <f t="shared" si="0"/>
        <v>0.78595033625627331</v>
      </c>
      <c r="D25" s="1">
        <f t="shared" si="1"/>
        <v>785.95033625627332</v>
      </c>
      <c r="E25" s="24">
        <f t="shared" si="2"/>
        <v>0.5</v>
      </c>
      <c r="H25" s="10">
        <f t="shared" si="3"/>
        <v>50</v>
      </c>
      <c r="I25" s="16">
        <f>IF('Accuracy Statement'!$D$10&gt;10,"ERROR",E25)</f>
        <v>0.5</v>
      </c>
    </row>
    <row r="26" spans="2:9">
      <c r="B26" s="23">
        <v>47.5</v>
      </c>
      <c r="C26" s="1">
        <f t="shared" si="0"/>
        <v>0.74665281944345963</v>
      </c>
      <c r="D26" s="1">
        <f t="shared" si="1"/>
        <v>746.65281944345963</v>
      </c>
      <c r="E26" s="24">
        <f t="shared" si="2"/>
        <v>0.5</v>
      </c>
      <c r="H26" s="10">
        <f t="shared" si="3"/>
        <v>47.5</v>
      </c>
      <c r="I26" s="16">
        <f>IF('Accuracy Statement'!$D$10&gt;10,"ERROR",E26)</f>
        <v>0.5</v>
      </c>
    </row>
    <row r="27" spans="2:9">
      <c r="B27" s="23">
        <v>45</v>
      </c>
      <c r="C27" s="1">
        <f t="shared" si="0"/>
        <v>0.70735530263064594</v>
      </c>
      <c r="D27" s="1">
        <f t="shared" si="1"/>
        <v>707.35530263064595</v>
      </c>
      <c r="E27" s="24">
        <f t="shared" si="2"/>
        <v>0.5</v>
      </c>
      <c r="H27" s="10">
        <f t="shared" si="3"/>
        <v>45</v>
      </c>
      <c r="I27" s="16">
        <f>IF('Accuracy Statement'!$D$10&gt;10,"ERROR",E27)</f>
        <v>0.5</v>
      </c>
    </row>
    <row r="28" spans="2:9">
      <c r="B28" s="23">
        <v>42.5</v>
      </c>
      <c r="C28" s="1">
        <f t="shared" si="0"/>
        <v>0.66805778581783226</v>
      </c>
      <c r="D28" s="1">
        <f t="shared" si="1"/>
        <v>668.05778581783227</v>
      </c>
      <c r="E28" s="24">
        <f t="shared" si="2"/>
        <v>0.5</v>
      </c>
      <c r="H28" s="10">
        <f t="shared" si="3"/>
        <v>42.5</v>
      </c>
      <c r="I28" s="16">
        <f>IF('Accuracy Statement'!$D$10&gt;10,"ERROR",E28)</f>
        <v>0.5</v>
      </c>
    </row>
    <row r="29" spans="2:9">
      <c r="B29" s="23">
        <v>40</v>
      </c>
      <c r="C29" s="1">
        <f t="shared" si="0"/>
        <v>0.62876026900501869</v>
      </c>
      <c r="D29" s="1">
        <f t="shared" si="1"/>
        <v>628.7602690050187</v>
      </c>
      <c r="E29" s="24">
        <f t="shared" si="2"/>
        <v>0.5</v>
      </c>
      <c r="H29" s="10">
        <f t="shared" si="3"/>
        <v>40</v>
      </c>
      <c r="I29" s="16">
        <f>IF('Accuracy Statement'!$D$10&gt;10,"ERROR",E29)</f>
        <v>0.5</v>
      </c>
    </row>
    <row r="30" spans="2:9">
      <c r="B30" s="23">
        <v>37.5</v>
      </c>
      <c r="C30" s="1">
        <f t="shared" si="0"/>
        <v>0.58946275219220501</v>
      </c>
      <c r="D30" s="1">
        <f t="shared" si="1"/>
        <v>589.46275219220502</v>
      </c>
      <c r="E30" s="24">
        <f t="shared" si="2"/>
        <v>0.5</v>
      </c>
      <c r="H30" s="10">
        <f t="shared" si="3"/>
        <v>37.5</v>
      </c>
      <c r="I30" s="16">
        <f>IF('Accuracy Statement'!$D$10&gt;10,"ERROR",E30)</f>
        <v>0.5</v>
      </c>
    </row>
    <row r="31" spans="2:9">
      <c r="B31" s="23">
        <v>35</v>
      </c>
      <c r="C31" s="1">
        <f t="shared" si="0"/>
        <v>0.55016523537939133</v>
      </c>
      <c r="D31" s="1">
        <f t="shared" si="1"/>
        <v>550.16523537939133</v>
      </c>
      <c r="E31" s="24">
        <f t="shared" si="2"/>
        <v>0.5</v>
      </c>
      <c r="H31" s="10">
        <f t="shared" si="3"/>
        <v>35</v>
      </c>
      <c r="I31" s="16">
        <f>IF('Accuracy Statement'!$D$10&gt;10,"ERROR",E31)</f>
        <v>0.5</v>
      </c>
    </row>
    <row r="32" spans="2:9">
      <c r="B32" s="23">
        <v>32.5</v>
      </c>
      <c r="C32" s="1">
        <f t="shared" si="0"/>
        <v>0.51086771856657764</v>
      </c>
      <c r="D32" s="1">
        <f t="shared" si="1"/>
        <v>510.86771856657765</v>
      </c>
      <c r="E32" s="24">
        <f t="shared" si="2"/>
        <v>0.5</v>
      </c>
      <c r="H32" s="10">
        <f t="shared" si="3"/>
        <v>32.5</v>
      </c>
      <c r="I32" s="16">
        <f>IF('Accuracy Statement'!$D$10&gt;10,"ERROR",E32)</f>
        <v>0.5</v>
      </c>
    </row>
    <row r="33" spans="2:9">
      <c r="B33" s="23">
        <v>30</v>
      </c>
      <c r="C33" s="1">
        <f t="shared" si="0"/>
        <v>0.47157020175376396</v>
      </c>
      <c r="D33" s="1">
        <f t="shared" si="1"/>
        <v>471.57020175376397</v>
      </c>
      <c r="E33" s="24">
        <f t="shared" si="2"/>
        <v>0.5</v>
      </c>
      <c r="H33" s="10">
        <f t="shared" si="3"/>
        <v>30</v>
      </c>
      <c r="I33" s="16">
        <f>IF('Accuracy Statement'!$D$10&gt;10,"ERROR",E33)</f>
        <v>0.5</v>
      </c>
    </row>
    <row r="34" spans="2:9">
      <c r="B34" s="23">
        <v>27.5</v>
      </c>
      <c r="C34" s="1">
        <f t="shared" si="0"/>
        <v>0.43227268494095034</v>
      </c>
      <c r="D34" s="1">
        <f t="shared" si="1"/>
        <v>432.27268494095034</v>
      </c>
      <c r="E34" s="24">
        <f t="shared" si="2"/>
        <v>0.5</v>
      </c>
      <c r="H34" s="10">
        <f t="shared" si="3"/>
        <v>27.5</v>
      </c>
      <c r="I34" s="16">
        <f>IF('Accuracy Statement'!$D$10&gt;10,"ERROR",E34)</f>
        <v>0.5</v>
      </c>
    </row>
    <row r="35" spans="2:9">
      <c r="B35" s="23">
        <v>25</v>
      </c>
      <c r="C35" s="1">
        <f t="shared" si="0"/>
        <v>0.39297516812813665</v>
      </c>
      <c r="D35" s="1">
        <f t="shared" si="1"/>
        <v>392.97516812813666</v>
      </c>
      <c r="E35" s="24">
        <f t="shared" si="2"/>
        <v>0.5</v>
      </c>
      <c r="H35" s="10">
        <f t="shared" si="3"/>
        <v>25</v>
      </c>
      <c r="I35" s="16">
        <f>IF('Accuracy Statement'!$D$10&gt;10,"ERROR",E35)</f>
        <v>0.5</v>
      </c>
    </row>
    <row r="36" spans="2:9">
      <c r="B36" s="23">
        <v>22.5</v>
      </c>
      <c r="C36" s="1">
        <f t="shared" si="0"/>
        <v>0.35367765131532297</v>
      </c>
      <c r="D36" s="1">
        <f t="shared" si="1"/>
        <v>353.67765131532298</v>
      </c>
      <c r="E36" s="24">
        <f t="shared" si="2"/>
        <v>0.5</v>
      </c>
      <c r="H36" s="10">
        <f t="shared" si="3"/>
        <v>22.5</v>
      </c>
      <c r="I36" s="16">
        <f>IF('Accuracy Statement'!$D$10&gt;10,"ERROR",E36)</f>
        <v>0.5</v>
      </c>
    </row>
    <row r="37" spans="2:9">
      <c r="B37" s="23">
        <v>20</v>
      </c>
      <c r="C37" s="1">
        <f t="shared" si="0"/>
        <v>0.31438013450250935</v>
      </c>
      <c r="D37" s="1">
        <f t="shared" si="1"/>
        <v>314.38013450250935</v>
      </c>
      <c r="E37" s="24">
        <f t="shared" si="2"/>
        <v>0.5</v>
      </c>
      <c r="H37" s="10">
        <f t="shared" si="3"/>
        <v>20</v>
      </c>
      <c r="I37" s="16">
        <f>IF('Accuracy Statement'!$D$10&gt;10,"ERROR",E37)</f>
        <v>0.5</v>
      </c>
    </row>
    <row r="38" spans="2:9">
      <c r="B38" s="23">
        <v>17.5</v>
      </c>
      <c r="C38" s="1">
        <f t="shared" si="0"/>
        <v>0.27508261768969566</v>
      </c>
      <c r="D38" s="1">
        <f t="shared" si="1"/>
        <v>275.08261768969567</v>
      </c>
      <c r="E38" s="24">
        <f t="shared" si="2"/>
        <v>0.5452907248730855</v>
      </c>
      <c r="H38" s="10">
        <f t="shared" si="3"/>
        <v>17.5</v>
      </c>
      <c r="I38" s="16">
        <f>IF('Accuracy Statement'!$D$10&gt;10,"ERROR",E38)</f>
        <v>0.5452907248730855</v>
      </c>
    </row>
    <row r="39" spans="2:9">
      <c r="B39" s="23">
        <v>15</v>
      </c>
      <c r="C39" s="1">
        <f t="shared" si="0"/>
        <v>0.23578510087688198</v>
      </c>
      <c r="D39" s="1">
        <f t="shared" si="1"/>
        <v>235.78510087688198</v>
      </c>
      <c r="E39" s="24">
        <f t="shared" si="2"/>
        <v>0.63617251235193317</v>
      </c>
      <c r="H39" s="10">
        <f t="shared" si="3"/>
        <v>15</v>
      </c>
      <c r="I39" s="16">
        <f>IF('Accuracy Statement'!$D$10&gt;10,"ERROR",E39)</f>
        <v>0.63617251235193317</v>
      </c>
    </row>
    <row r="40" spans="2:9">
      <c r="B40" s="23">
        <v>12.5</v>
      </c>
      <c r="C40" s="1">
        <f t="shared" si="0"/>
        <v>0.19648758406406833</v>
      </c>
      <c r="D40" s="1">
        <f t="shared" si="1"/>
        <v>196.48758406406833</v>
      </c>
      <c r="E40" s="24">
        <f t="shared" si="2"/>
        <v>0.76340701482231976</v>
      </c>
      <c r="H40" s="10">
        <f t="shared" si="3"/>
        <v>12.5</v>
      </c>
      <c r="I40" s="16">
        <f>IF('Accuracy Statement'!$D$10&gt;10,"ERROR",E40)</f>
        <v>0.76340701482231976</v>
      </c>
    </row>
    <row r="41" spans="2:9">
      <c r="B41" s="23">
        <v>10</v>
      </c>
      <c r="C41" s="1">
        <f t="shared" si="0"/>
        <v>0.15719006725125467</v>
      </c>
      <c r="D41" s="1">
        <f t="shared" si="1"/>
        <v>157.19006725125467</v>
      </c>
      <c r="E41" s="24">
        <f t="shared" si="2"/>
        <v>0.9542587685278997</v>
      </c>
      <c r="H41" s="10">
        <f t="shared" si="3"/>
        <v>10</v>
      </c>
      <c r="I41" s="16">
        <f>IF('Accuracy Statement'!$D$10&gt;10,"ERROR",E41)</f>
        <v>0.9542587685278997</v>
      </c>
    </row>
    <row r="42" spans="2:9">
      <c r="B42" s="23">
        <v>9</v>
      </c>
      <c r="C42" s="1">
        <f t="shared" si="0"/>
        <v>0.14147106052612918</v>
      </c>
      <c r="D42" s="1">
        <f t="shared" si="1"/>
        <v>141.47106052612918</v>
      </c>
      <c r="E42" s="24">
        <f t="shared" si="2"/>
        <v>1.0602875205865554</v>
      </c>
      <c r="H42" s="10">
        <f t="shared" si="3"/>
        <v>9</v>
      </c>
      <c r="I42" s="16">
        <f>IF('Accuracy Statement'!$D$10&gt;10,"ERROR",E42)</f>
        <v>1.0602875205865554</v>
      </c>
    </row>
    <row r="43" spans="2:9">
      <c r="B43" s="23">
        <v>8</v>
      </c>
      <c r="C43" s="1">
        <f t="shared" si="0"/>
        <v>0.12575205380100374</v>
      </c>
      <c r="D43" s="1">
        <f t="shared" si="1"/>
        <v>125.75205380100374</v>
      </c>
      <c r="E43" s="24">
        <f t="shared" si="2"/>
        <v>1.1928234606598744</v>
      </c>
      <c r="H43" s="10">
        <f t="shared" si="3"/>
        <v>8</v>
      </c>
      <c r="I43" s="16">
        <f>IF('Accuracy Statement'!$D$10&gt;10,"ERROR",E43)</f>
        <v>1.1928234606598744</v>
      </c>
    </row>
    <row r="44" spans="2:9">
      <c r="B44" s="23">
        <v>7</v>
      </c>
      <c r="C44" s="1">
        <f t="shared" si="0"/>
        <v>0.11003304707587827</v>
      </c>
      <c r="D44" s="1">
        <f t="shared" si="1"/>
        <v>110.03304707587827</v>
      </c>
      <c r="E44" s="24">
        <f t="shared" si="2"/>
        <v>1.3632268121827136</v>
      </c>
      <c r="H44" s="10">
        <f t="shared" si="3"/>
        <v>7</v>
      </c>
      <c r="I44" s="16">
        <f>IF('Accuracy Statement'!$D$10&gt;10,"ERROR",E44)</f>
        <v>1.3632268121827136</v>
      </c>
    </row>
    <row r="45" spans="2:9">
      <c r="B45" s="23">
        <v>6</v>
      </c>
      <c r="C45" s="1">
        <f t="shared" si="0"/>
        <v>9.431404035075279E-2</v>
      </c>
      <c r="D45" s="1">
        <f t="shared" si="1"/>
        <v>94.314040350752791</v>
      </c>
      <c r="E45" s="24">
        <f t="shared" si="2"/>
        <v>1.5904312808798327</v>
      </c>
      <c r="H45" s="10">
        <f t="shared" si="3"/>
        <v>6</v>
      </c>
      <c r="I45" s="16">
        <f>IF('Accuracy Statement'!$D$10&gt;10,"ERROR",E45)</f>
        <v>1.5904312808798327</v>
      </c>
    </row>
    <row r="46" spans="2:9">
      <c r="B46" s="23">
        <v>5</v>
      </c>
      <c r="C46" s="1">
        <f t="shared" si="0"/>
        <v>7.8595033625627336E-2</v>
      </c>
      <c r="D46" s="1">
        <f t="shared" si="1"/>
        <v>78.595033625627337</v>
      </c>
      <c r="E46" s="24">
        <f t="shared" si="2"/>
        <v>1.9085175370557994</v>
      </c>
      <c r="H46" s="10">
        <f t="shared" si="3"/>
        <v>5</v>
      </c>
      <c r="I46" s="16">
        <f>IF('Accuracy Statement'!$D$10&gt;10,"ERROR",E46)</f>
        <v>1.9085175370557994</v>
      </c>
    </row>
    <row r="47" spans="2:9">
      <c r="B47" s="23">
        <v>4</v>
      </c>
      <c r="C47" s="1">
        <f t="shared" si="0"/>
        <v>6.2876026900501869E-2</v>
      </c>
      <c r="D47" s="1">
        <f t="shared" si="1"/>
        <v>62.87602690050187</v>
      </c>
      <c r="E47" s="24">
        <f t="shared" si="2"/>
        <v>2.3856469213197489</v>
      </c>
      <c r="H47" s="10">
        <f t="shared" si="3"/>
        <v>4</v>
      </c>
      <c r="I47" s="16">
        <f>IF('Accuracy Statement'!$D$10&gt;10,"ERROR",E47)</f>
        <v>2.3856469213197489</v>
      </c>
    </row>
    <row r="48" spans="2:9">
      <c r="B48" s="23">
        <v>3</v>
      </c>
      <c r="C48" s="1">
        <f t="shared" si="0"/>
        <v>4.7157020175376395E-2</v>
      </c>
      <c r="D48" s="1">
        <f t="shared" si="1"/>
        <v>47.157020175376395</v>
      </c>
      <c r="E48" s="24">
        <f t="shared" si="2"/>
        <v>3.1808625617596653</v>
      </c>
      <c r="H48" s="10">
        <f t="shared" si="3"/>
        <v>3</v>
      </c>
      <c r="I48" s="16">
        <f>IF('Accuracy Statement'!$D$10&gt;10,"ERROR",E48)</f>
        <v>3.1808625617596653</v>
      </c>
    </row>
    <row r="49" spans="2:9">
      <c r="B49" s="23">
        <v>2</v>
      </c>
      <c r="C49" s="1">
        <f t="shared" si="0"/>
        <v>3.1438013450250935E-2</v>
      </c>
      <c r="D49" s="1">
        <f t="shared" si="1"/>
        <v>31.438013450250935</v>
      </c>
      <c r="E49" s="24">
        <f t="shared" si="2"/>
        <v>4.7712938426394977</v>
      </c>
      <c r="H49" s="10">
        <f t="shared" si="3"/>
        <v>2</v>
      </c>
      <c r="I49" s="16">
        <f>IF('Accuracy Statement'!$D$10&gt;10,"ERROR",E49)</f>
        <v>4.7712938426394977</v>
      </c>
    </row>
    <row r="50" spans="2:9" ht="13" thickBot="1">
      <c r="B50" s="23">
        <v>1</v>
      </c>
      <c r="C50" s="1">
        <f t="shared" si="0"/>
        <v>1.5719006725125467E-2</v>
      </c>
      <c r="D50" s="1">
        <f t="shared" si="1"/>
        <v>15.719006725125467</v>
      </c>
      <c r="E50" s="24">
        <f t="shared" si="2"/>
        <v>9.5425876852789955</v>
      </c>
      <c r="H50" s="11">
        <f t="shared" si="3"/>
        <v>1</v>
      </c>
      <c r="I50" s="17">
        <f>IF('Accuracy Statement'!$D$10&gt;10,"ERROR",E50)</f>
        <v>9.5425876852789955</v>
      </c>
    </row>
  </sheetData>
  <customSheetViews>
    <customSheetView guid="{D077CF75-1ABC-4168-8431-707ED1B23269}" state="hidden" showRuler="0" topLeftCell="A4">
      <selection activeCell="H19" sqref="H19"/>
      <pageMargins left="0.75" right="0.75" top="1" bottom="1" header="0.5" footer="0.5"/>
      <headerFooter alignWithMargins="0"/>
    </customSheetView>
  </customSheetView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Accuracy Statement</vt:lpstr>
      <vt:lpstr>Sheet1</vt:lpstr>
      <vt:lpstr>Sheet2</vt:lpstr>
      <vt:lpstr>'Accuracy Statement'!Print_Area</vt:lpstr>
      <vt:lpstr>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2020-12-25T06:55:02Z</dcterms:created>
  <dcterms:modified xsi:type="dcterms:W3CDTF">2024-06-11T03:43:46Z</dcterms:modified>
</cp:coreProperties>
</file>